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8615" firstSheet="1" activeTab="2"/>
  </bookViews>
  <sheets>
    <sheet name="资金来源" sheetId="3" state="hidden" r:id="rId1"/>
    <sheet name="资金来源1" sheetId="6" r:id="rId2"/>
    <sheet name="项目明细表" sheetId="2" r:id="rId3"/>
    <sheet name="项目资产后续管理统计表1" sheetId="8" r:id="rId4"/>
    <sheet name="示范县统计表" sheetId="4" state="hidden" r:id="rId5"/>
    <sheet name="项目资产后续管理统计表" sheetId="5" state="hidden" r:id="rId6"/>
  </sheets>
  <externalReferences>
    <externalReference r:id="rId7"/>
  </externalReferences>
  <definedNames>
    <definedName name="_xlnm.Print_Area" localSheetId="2">项目明细表!$A$1:$AC$284</definedName>
    <definedName name="_xlnm.Print_Area" localSheetId="3">项目资产后续管理统计表1!$A$1:$K$16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<sst xmlns="http://schemas.openxmlformats.org/spreadsheetml/2006/main" count="2325" uniqueCount="1240">
  <si>
    <t>附件：一</t>
  </si>
  <si>
    <r>
      <rPr>
        <b/>
        <sz val="18"/>
        <color rgb="FF000000"/>
        <rFont val="宋体"/>
        <charset val="134"/>
      </rPr>
      <t xml:space="preserve">西藏自治区 </t>
    </r>
    <r>
      <rPr>
        <b/>
        <sz val="18"/>
        <color indexed="8"/>
        <rFont val="宋体"/>
        <charset val="134"/>
      </rPr>
      <t xml:space="preserve">   昌都市洛隆县  </t>
    </r>
    <r>
      <rPr>
        <b/>
        <sz val="18"/>
        <color rgb="FF000000"/>
        <rFont val="宋体"/>
        <charset val="134"/>
      </rPr>
      <t>2024年脱贫县财政衔接推进乡村振兴补助资金来源细表（第一批）</t>
    </r>
  </si>
  <si>
    <t xml:space="preserve">填报单位（盖章）：昌都市洛隆县财政局、昌都市洛隆县乡村振兴局          </t>
  </si>
  <si>
    <t xml:space="preserve">                                    单位：万元</t>
  </si>
  <si>
    <t>序号</t>
  </si>
  <si>
    <t>财政资金名称</t>
  </si>
  <si>
    <t>2023年度资金（万元）</t>
  </si>
  <si>
    <t>2024年度资金（万元）</t>
  </si>
  <si>
    <t>备注</t>
  </si>
  <si>
    <t>总规模</t>
  </si>
  <si>
    <t>脱贫县衔接资金规模</t>
  </si>
  <si>
    <t>第一批脱贫县计划衔接资金规模</t>
  </si>
  <si>
    <t>第一批脱贫县已安排衔接资金规模</t>
  </si>
  <si>
    <t>栏次</t>
  </si>
  <si>
    <t>2≥3</t>
  </si>
  <si>
    <t>4＞5</t>
  </si>
  <si>
    <t>5≥6</t>
  </si>
  <si>
    <t>一</t>
  </si>
  <si>
    <t>中央财政资金小计</t>
  </si>
  <si>
    <t>衔接推进乡村振兴补助资金</t>
  </si>
  <si>
    <t>水利发展资金</t>
  </si>
  <si>
    <t>农业生产发展资金（不含耕地地力保护补贴、农机购置补贴、支持适度规模经营、有机肥替代、农机深耕深松、产业兴村强县示范行动、畜禽粪污综合利用、现代农业产业园、耕地休耕）</t>
  </si>
  <si>
    <t>林业改革发展资金[不含天然林保护管理（天保工程区管护、天然林停伐管护）]</t>
  </si>
  <si>
    <t>农田建设补助资金</t>
  </si>
  <si>
    <t>农村综合改革转移支付</t>
  </si>
  <si>
    <t>林业生态保护恢复资金（草原生态修复治理补助资金部分）</t>
  </si>
  <si>
    <t>农村环境整治资金</t>
  </si>
  <si>
    <t>车辆购置税收入补助地方用于一般公路建设项目资金（支持农村公路部分）</t>
  </si>
  <si>
    <t>农房提升补助资金</t>
  </si>
  <si>
    <t>中央专项彩票公益金支持扶贫资金</t>
  </si>
  <si>
    <t>产粮大县奖励资金</t>
  </si>
  <si>
    <t>生猪（牛羊）调出大县奖励
资金（省级统筹部分）</t>
  </si>
  <si>
    <t>农业资源及生态保护补助资金（对农民的直接补贴除外）</t>
  </si>
  <si>
    <t>服务业发展专项资金（支持新农村现代流通服务网络工程部分）</t>
  </si>
  <si>
    <t>旅游发展基金</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</si>
  <si>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</si>
  <si>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</si>
  <si>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</si>
  <si>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</si>
  <si>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</si>
  <si>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</si>
  <si>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</si>
  <si>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</si>
  <si>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</si>
  <si>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</si>
  <si>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</si>
  <si>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</si>
  <si>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</si>
  <si>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</si>
  <si>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</si>
  <si>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</si>
  <si>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</si>
  <si>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</si>
  <si>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</si>
  <si>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</si>
  <si>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其他</t>
  </si>
  <si>
    <t>二</t>
  </si>
  <si>
    <t>自治区财政资金小计</t>
  </si>
  <si>
    <t>水利发展资金（农田水利、灌溉工程、水利工程运行维护和水土保持）</t>
  </si>
  <si>
    <t>农业生产发展资金（含现代农业生产、农技推广与服务补助及其他农业支出）</t>
  </si>
  <si>
    <t>林业改革发展资金（含重点区域造林、防沙治沙）</t>
  </si>
  <si>
    <t>农田建设补助（含农业综合开发资金）</t>
  </si>
  <si>
    <t>农村公益事业</t>
  </si>
  <si>
    <t>自治区彩票公益金支持扶贫开发</t>
  </si>
  <si>
    <t>旅游发展资金</t>
  </si>
  <si>
    <t>自治区强基惠民经费</t>
  </si>
  <si>
    <t>农民技能培训补助经费</t>
  </si>
  <si>
    <t>应用技术研究与开发专项资金（原农科三费）</t>
  </si>
  <si>
    <t>其他涉农资金</t>
  </si>
  <si>
    <t>三</t>
  </si>
  <si>
    <t>地（市）级资金小计</t>
  </si>
  <si>
    <t>农牧业专项资金</t>
  </si>
  <si>
    <t>林业发展资金</t>
  </si>
  <si>
    <t>技能及就业培训资金</t>
  </si>
  <si>
    <t>农业科技发展资金</t>
  </si>
  <si>
    <t>其他涉农资金（盘活资金）</t>
  </si>
  <si>
    <t>四</t>
  </si>
  <si>
    <t>县（区）级资金小计</t>
  </si>
  <si>
    <t>其他涉农资金(本级整合资金)</t>
  </si>
  <si>
    <t>五</t>
  </si>
  <si>
    <t>四级合计</t>
  </si>
  <si>
    <t>其中用于建档立卡脱贫村的资金规模</t>
  </si>
  <si>
    <t>其中用于脱贫村人口的资金规模</t>
  </si>
  <si>
    <t>填表说明：</t>
  </si>
  <si>
    <t>1.省级须汇总本省所有试点县情况。</t>
  </si>
  <si>
    <t>2.四级合计中用于建档立卡脱贫村的资金规模：是指用于脱贫村的所有项目（含对农户直接帮扶项目）的资金规模。</t>
  </si>
  <si>
    <t>3.四级合计中用于脱贫村人口的资金规模：是指用于试点县对脱贫村人口直接帮扶项目的资金规模。</t>
  </si>
  <si>
    <t>4.用于建档立卡脱贫村的资金和脱贫村人口的资金因有重复统计部分，两者之和应大于四级合计。</t>
  </si>
  <si>
    <t>5.本表由地（市）财政会同乡村振兴部门填报，以县（区）为单位，地（市）汇总完成后，报送自治区财政厅农业处、自治区乡村振兴计财处。</t>
  </si>
  <si>
    <r>
      <rPr>
        <b/>
        <sz val="18"/>
        <color rgb="FF000000"/>
        <rFont val="宋体"/>
        <charset val="134"/>
      </rPr>
      <t xml:space="preserve">西藏自治区 </t>
    </r>
    <r>
      <rPr>
        <b/>
        <u/>
        <sz val="18"/>
        <color rgb="FF000000"/>
        <rFont val="宋体"/>
        <charset val="134"/>
      </rPr>
      <t xml:space="preserve">   昌都市洛隆县  </t>
    </r>
    <r>
      <rPr>
        <b/>
        <sz val="18"/>
        <color rgb="FF000000"/>
        <rFont val="宋体"/>
        <charset val="134"/>
      </rPr>
      <t>2024年脱贫县财政衔接推进乡村振兴补助资金来源细表</t>
    </r>
  </si>
  <si>
    <t>第二批脱贫县计划衔接资金规模</t>
  </si>
  <si>
    <t>第二批脱贫县已安排衔接资金规模</t>
  </si>
  <si>
    <t>西藏自治区昌都市洛隆县2024年脱贫财政衔接推进乡村振兴补助资金实施补充方案项目明细表</t>
  </si>
  <si>
    <t>填报单位：西藏自治区昌都市洛隆县乡村振兴局</t>
  </si>
  <si>
    <t>金额单位：万元</t>
  </si>
  <si>
    <t>3月份无法开工项目</t>
  </si>
  <si>
    <t>审核情况</t>
  </si>
  <si>
    <t>县（区)、乡（镇）名称</t>
  </si>
  <si>
    <t>项目名称</t>
  </si>
  <si>
    <t>建设地点（所在乡村名）</t>
  </si>
  <si>
    <t>项目建设内容</t>
  </si>
  <si>
    <t>项目性质      （新建或续建）</t>
  </si>
  <si>
    <t>项目主管部门</t>
  </si>
  <si>
    <t>项目                            责任人及联系电话</t>
  </si>
  <si>
    <t>项目                                开工时间</t>
  </si>
  <si>
    <t>预计                                   竣工时间</t>
  </si>
  <si>
    <t>财政衔接推进乡村振兴补助资金来源及金额</t>
  </si>
  <si>
    <t>投资计划(万元)</t>
  </si>
  <si>
    <t>项目预计年均实现收益                           （万元）</t>
  </si>
  <si>
    <t>项目受益群众户                        (户)</t>
  </si>
  <si>
    <t>项目受益群众人数                       (人)</t>
  </si>
  <si>
    <t>其中</t>
  </si>
  <si>
    <t>资金来源名称</t>
  </si>
  <si>
    <t>金额(万元)</t>
  </si>
  <si>
    <t>总投资</t>
  </si>
  <si>
    <t>中央财政衔接推进乡村振兴补助资金</t>
  </si>
  <si>
    <t>自治区财政衔接推进乡村振兴补助资金</t>
  </si>
  <si>
    <t>地（市）财政衔接推进乡村振兴补助资金</t>
  </si>
  <si>
    <t>县（区）财政衔接推进乡村振兴补助资金</t>
  </si>
  <si>
    <t>援藏                     资金</t>
  </si>
  <si>
    <t>银行                             贷款</t>
  </si>
  <si>
    <t>项目单位自筹</t>
  </si>
  <si>
    <t>其他                  资金                （含整合资金）</t>
  </si>
  <si>
    <t>受益脱贫户数（含监测对象）</t>
  </si>
  <si>
    <t>受益脱贫人数（含监测对象）</t>
  </si>
  <si>
    <t>行次</t>
  </si>
  <si>
    <t>昌都市合计</t>
  </si>
  <si>
    <t>一、卡若区</t>
  </si>
  <si>
    <t>(一)生产发展类（含产业基础设施配套类）</t>
  </si>
  <si>
    <t>昌都市卡若区</t>
  </si>
  <si>
    <t>卡若区人畜分离项目</t>
  </si>
  <si>
    <t>12个乡镇</t>
  </si>
  <si>
    <t>可行性：项目实施后，将提升当地农牧民人居环境，提升居住质量，对2100户进行人畜分离。必要性：为全区2100户实施分散式牛栏、牛棚圈舍建设等，以农牧户自行建设改造提升为主，主要采取土木、石木、砖混、钢架结构等（建设牛棚、牛栏圈舍根据农牧户牲畜存栏基础计算）建设内容：对2100户实施人畜分离。经营性项目主体：各级乡（镇）政府。</t>
  </si>
  <si>
    <t>改建</t>
  </si>
  <si>
    <t>卡若区乡村振兴局</t>
  </si>
  <si>
    <t>达瓦拉姆13628950001</t>
  </si>
  <si>
    <t>中央巩固拓展脱贫攻坚成果和乡村振兴任务资金1800万元，县级配套资金200万元。</t>
  </si>
  <si>
    <t>卡若区嘎玛乡民宿示范建设项目</t>
  </si>
  <si>
    <t>嘎玛乡里土村自然村、比如自然村</t>
  </si>
  <si>
    <t>可行性：通过开发打造民宿示范建设项目补齐短板，扩大产业经营规模，共享发展成果，不断实现旅游富民增收，推动产业转型升级，目前乡政府和村委会都大力支持该项目建设。必要性：嘎玛乡目前是我区重点旅游文化发源地，也是民族手艺村，为更好的扩大其影响力和品牌竞争力，当地农牧民群众期盼很高，积极性和带动意愿较为强烈，从改善富民增收的能力前景较为广阔，实现和推动嘎玛乡乡村产业发展的经济持续性至关重要，促进本地的农牧民群众增收上、经济结构转型上效果明显建设内容：里土村民宿改造30户及配套设施建设。经营性项目主体：村集体</t>
  </si>
  <si>
    <t>卡若区旅游发展局</t>
  </si>
  <si>
    <t>德央13908953033</t>
  </si>
  <si>
    <t>自治区巩固拓展脱贫攻坚成果和乡村振兴任务资金368万元，县级配套资金92万元。</t>
  </si>
  <si>
    <t>卡若区嘎玛村洒咧营地项目</t>
  </si>
  <si>
    <t>嘎玛乡嘎玛村</t>
  </si>
  <si>
    <t>可行性：通过开发打造洒咧营地项目，补齐短板，扩大产业经营规模，共享发展成果，不断实现旅游富民增收，推动产业转型升级，目前乡政府和村委会都大力支持该项目建设.项目建成后可提高农牧民增收，预计实现年均收益25万元。必要性：嘎玛村拥有良好的林草资源，但因村集体缺乏创收途径，经当地乡政府大力举荐，认为该地点适合打造旅游洒咧营地，目前当地未形成规模化运作，无法推进洒咧营地持续增收的有效途径，现有账蓬3顶，增收每月仅仅只有300元，通过调研，拟在项目点强化基础设施建设上发力，可以对项目点增加收入预计每月3000元，建设内容：新建综合服务管理中心，生态露营地，野奢休闲区、生态停车场、步道以及配套给排水等基础设施。经营性项目主体：村集体</t>
  </si>
  <si>
    <t>新建</t>
  </si>
  <si>
    <t>自治区巩固拓展脱贫攻坚成果和乡村振兴任务资金400万元；县级配套资金100万元。</t>
  </si>
  <si>
    <t>卡若区如意乡桑多村藏香鸡孵化中心及培育基地提质增效项目</t>
  </si>
  <si>
    <t>如意乡桑多村</t>
  </si>
  <si>
    <t>可行性：扩大养殖场规模，能够在一定程度上增加农牧民的收入，解决设备设施老旧等问题，提高产出效益，改善养殖厂现有短板。项目实施可带动当地建档立卡户9户，预计增加年均收入6万。必要性：卡若区如意乡桑多村养鸡场分别于2013年及2017年分两次修建，现养鸡场存栏公鸡3800只，母鸡1500只，带动当地农牧民增收。桑多村藏香鸡养殖厂自建成后经营状况良好，因厂房老破小，存在严重安全隐患，设备老旧，粪便污水等不能合理的利于处理。建设内容：购买鸡笼、小型粪便烘干机等。经营性项目主体：村集体</t>
  </si>
  <si>
    <t>采购</t>
  </si>
  <si>
    <t>卡若区农业农村局</t>
  </si>
  <si>
    <t>次旦顿珠
15889056886</t>
  </si>
  <si>
    <t>中央巩固拓展脱贫攻坚成果和乡村振兴任务资金36.74万元；县级配套资金9.18万元</t>
  </si>
  <si>
    <t>卡若区城关镇达瓦村桶装水项目提质增效</t>
  </si>
  <si>
    <t>城关镇达瓦村</t>
  </si>
  <si>
    <t>可行性：通过该项目的建设，可改善现有短板，可有效的扩大生产规模和生产效率。必要性：达瓦村桶装水厂自2017年建成后经营状况良好，现仅有大瓶桶装水的设备，根据市场需求，现需增加瓶装水设备。项目建成预计实现年均收益10万元。建设内容：购买18.9升桶装水生产线1套及厂房改造等附属工程；经营性项目主体：村集体</t>
  </si>
  <si>
    <t>中央巩固拓展脱贫攻坚成果和乡村振兴任务资金27.42万元；县级配套资金6.85万元</t>
  </si>
  <si>
    <t>卡若区布妥村农林下资源冷链仓储项目</t>
  </si>
  <si>
    <t>日通乡布妥村</t>
  </si>
  <si>
    <t>可行性：通过该项目的建设，可改善合作社现有短板，有效扩大生产规模和生产效率。每年7月底至9月中旬收购章子菌可在合作社统一清洗加工，平均每日可加工5000斤左右章子菌；让加工的章子菌利于保存，减少损失，经成都中转销售至国外。项目预计实现年均收益5万元。必要性：日通乡布妥村农畜产品加工农民专业合作社经营状况良好，合作社厂房是2020年5月村民临时搭建而成，采用钢板结构，区域的结构力差、面积小，存在严重安全隐患，既不利于长期使用也限制了合作社的经营规模。为扩大日通乡布妥村农畜产品加工农民专业合作社的生产规模，计划扩建厂房。建设内容：新建冻库253.91㎡及附属设施等工程；经营性项目主体：村集体</t>
  </si>
  <si>
    <t>中央巩固拓展脱贫攻坚成果和乡村振兴任务资金116.01万元；县级配套资金29万元。</t>
  </si>
  <si>
    <t>卡若区达东村车用尿素生产加工项目</t>
  </si>
  <si>
    <t>日通乡达东村</t>
  </si>
  <si>
    <t>可行性：通过该项目的建设，可改善现有短板，有效扩大生产规模和生产效率，带动农牧民增收，预计实现年均收益4万元。必要性：现车用尿素液日产量为5000公斤，玻璃水日产量600公斤，主要在厂内和昌都中藏石油加油站销售。2022年年利润为30万元左右。厂房为2016年农户自建房改建而成，存在严重的安全隐患，建筑面积小约100m²，极大的限制经营范围。为扩大生产规模带动农牧民增收，加快发展村集体经济，现计划扩建厂房。建设内容：新建加工厂房355.52㎡及附属设施工程。经营性项目主体：村集体</t>
  </si>
  <si>
    <t>中央巩固拓展脱贫攻坚成果和乡村振兴任务资金82.2万元；县级配套资金20.55万元。</t>
  </si>
  <si>
    <t>卡若区埃西乡蒙普村经济林产业配套公路</t>
  </si>
  <si>
    <t>埃西乡蒙普村莫荣自然村</t>
  </si>
  <si>
    <r>
      <rPr>
        <sz val="18"/>
        <rFont val="宋体"/>
        <charset val="134"/>
      </rPr>
      <t>可行性：通过项目建设，将能够极大地提升果品（水蜜桃和山杏）的运输效率，减少在途损耗，降低运输成本。提高农牧民的收入，还可能吸引更多的外部市场机会，带动当地经济的发展。项目建设过程中带动农牧民积极参与建设，预计农牧民劳务增收31万元。必要性：现有的骡马道不仅陡峭难行，而且雨季易阻，这严重制约了当地农牧民与外界的经济交流，经济林与乡道之间需要跨越一条河流，目前没有桥梁连接，这增加了运输的难度和危险性，水蜜桃和山杏是当地农牧民的主要经济来源，由于运输困难，大量果实无法运出销售，造成严重的经济损失。建设内容：路线全长2.336公里，挖土方5166.3m</t>
    </r>
    <r>
      <rPr>
        <vertAlign val="superscript"/>
        <sz val="18"/>
        <rFont val="宋体"/>
        <charset val="134"/>
      </rPr>
      <t>3</t>
    </r>
    <r>
      <rPr>
        <sz val="18"/>
        <rFont val="宋体"/>
        <charset val="134"/>
      </rPr>
      <t>，挖石方2214.1m</t>
    </r>
    <r>
      <rPr>
        <vertAlign val="superscript"/>
        <sz val="18"/>
        <rFont val="宋体"/>
        <charset val="134"/>
      </rPr>
      <t>3</t>
    </r>
    <r>
      <rPr>
        <sz val="18"/>
        <rFont val="宋体"/>
        <charset val="134"/>
      </rPr>
      <t>，填方7327.5m</t>
    </r>
    <r>
      <rPr>
        <vertAlign val="superscript"/>
        <sz val="18"/>
        <rFont val="宋体"/>
        <charset val="134"/>
      </rPr>
      <t>3</t>
    </r>
    <r>
      <rPr>
        <sz val="18"/>
        <rFont val="宋体"/>
        <charset val="134"/>
      </rPr>
      <t>，1-25.0m预应力会凝土T型梁桥1座，M10浆砌片石1933m</t>
    </r>
    <r>
      <rPr>
        <vertAlign val="superscript"/>
        <sz val="18"/>
        <rFont val="宋体"/>
        <charset val="134"/>
      </rPr>
      <t>3</t>
    </r>
    <r>
      <rPr>
        <sz val="18"/>
        <rFont val="宋体"/>
        <charset val="134"/>
      </rPr>
      <t>，C25片石混凝土411.4m</t>
    </r>
    <r>
      <rPr>
        <vertAlign val="superscript"/>
        <sz val="18"/>
        <rFont val="宋体"/>
        <charset val="134"/>
      </rPr>
      <t>3</t>
    </r>
    <r>
      <rPr>
        <sz val="18"/>
        <rFont val="宋体"/>
        <charset val="134"/>
      </rPr>
      <t>，天然砂砾石垫层11859.3m</t>
    </r>
    <r>
      <rPr>
        <vertAlign val="superscript"/>
        <sz val="18"/>
        <rFont val="宋体"/>
        <charset val="134"/>
      </rPr>
      <t>2</t>
    </r>
    <r>
      <rPr>
        <sz val="18"/>
        <rFont val="宋体"/>
        <charset val="134"/>
      </rPr>
      <t>，水泥混凝土面层10518.1m</t>
    </r>
    <r>
      <rPr>
        <vertAlign val="superscript"/>
        <sz val="18"/>
        <rFont val="宋体"/>
        <charset val="134"/>
      </rPr>
      <t>2</t>
    </r>
    <r>
      <rPr>
        <sz val="18"/>
        <rFont val="宋体"/>
        <charset val="134"/>
      </rPr>
      <t>，C30混凝土硬化路肩906.3m</t>
    </r>
    <r>
      <rPr>
        <vertAlign val="superscript"/>
        <sz val="18"/>
        <rFont val="宋体"/>
        <charset val="134"/>
      </rPr>
      <t>2</t>
    </r>
    <r>
      <rPr>
        <sz val="18"/>
        <rFont val="宋体"/>
        <charset val="134"/>
      </rPr>
      <t>，Gr-C-2E波形梁护栏496m,标志牌8个。经营性项目主体：项目完工后由埃西乡人民政府组织养护，卡若区交通运输局监督管理。</t>
    </r>
  </si>
  <si>
    <t>卡若区交通运输局</t>
  </si>
  <si>
    <t>黄柏林13889050506</t>
  </si>
  <si>
    <t>中央巩固拓展脱贫攻坚成果和乡村振兴任务资金835.84万元；；县级配套资金208.96万元。</t>
  </si>
  <si>
    <t>卡若区拉多乡西那村洒咧营地产业配套公路工程</t>
  </si>
  <si>
    <t>拉多乡西那村</t>
  </si>
  <si>
    <t>可行性：通过项目建设，车辆可直接通过道路到达洒咧营地，避免车辆破坏周边的草皮，有助于生态环境的保护，露营人数可达300人，直接促进当地的旅游业发展，也将为农牧民提供更多与旅游相关的就业机会，进一步促进经济发展。在项目建设过程中，当地农牧民将有更多机会参与建设工作，预计农牧民劳务增收8.08万元。必要性：目前洒咧营地位置交通不便，给当地村民和游客带来了极大的不便，大部车辆可能被迫行驶在草坪上，对草皮造成严重破坏，雨雪天气更是通行尤为困难，这制约了当地经济的发展。然而旅游业是促进当地经济发展的重要途径。改善交通条件，吸引更多游客，是当地经济发展的迫切需求。建设内容：路线全长1.0公里，挖土方4196.4m3，挖石方220.9m3，填方6975.5m3，1-1.5钢波纹管涵5m/1道，M10浆砌片石46.4m3，天然砂砾石垫层5209.8m2，水泥混凝土面层4196.1m2，C30混凝土硬化路肩1000m2，Gr-C-2E波形梁护栏808m,标志牌10个。经营性项目主体：项目完工后由拉多乡人民政府组织养护，卡若区交通运输局监督管理。</t>
  </si>
  <si>
    <t>中央巩固拓展脱贫攻坚成果和乡村振兴任务资金215.48万元；县级配套资金53.87万元。</t>
  </si>
  <si>
    <t>卡若区城关镇生达村牦牛屠宰场公路工程</t>
  </si>
  <si>
    <t>城关镇生达村</t>
  </si>
  <si>
    <t>可行性：通过项目建设，运输变得更为方便、快捷，降低运输成本，提高运输效率，从而获得更好的经济收益，同时，外部的投资者也将更容易地进入村庄，促进当地的经济发展。在项目建设过程中，当地农牧民将有更多机会参与建设工作，预计农牧民劳务增收5.9万元，增加他们的收入来源。必要性：原先的土路在下雨天变得泥泞不堪，导致车辆难以通行，严重影响了村民的出行及牦牛能够顺利运输，从而保障村民的经济收入。修建这条道路不仅是为了解决当前的交通问题，更是为了促进村庄的可持续发展。随着交通的改善，更多的资源和投资将进入村庄，为村民们创造更多的就业机会和经济效益。这将有助于实现村庄的长期繁荣和稳定。建设内容：路线全长0.665公里，挖土方2695.7m3，挖石方141.9m3，填方259.4m3，边沟1266m，M10浆砌片石115.4m3，天然砂砾石垫层3716.9m2，水泥混凝土面层2733m2，C30混凝土硬化路肩664.8m2，Gr-C-2E波形梁护栏54m,标志牌6个。经营性项目主体：项目完工后由城关镇人民政府组织养护，卡若区交通运输局监督管理。</t>
  </si>
  <si>
    <t>中央巩固拓展脱贫攻坚成果和乡村振兴任务资金157.42万元；县级配套资金39.36万元。</t>
  </si>
  <si>
    <t>卡若区埃西乡蒙普村热巴自然村苗圃产业道路</t>
  </si>
  <si>
    <t>埃西乡蒙普村</t>
  </si>
  <si>
    <t>可行性：通过项目建设，可以避免山土方垮塌造成的堵塞，使出行更加安全、便捷，提高当地群众的生活质量，项目的完成将有助于扩大苗圃基地的规模，使村民能够通过种植获得更大的经济收益。在项目建设过程中，当地农牧民将有更多机会参与建设工作，预计农牧民劳务增收9.5万元，增加他们的收入来源。必要性：目前，当地道路状况较差，缺乏必要的桥梁和涵洞，导致机械设备无法通行，经济作物的运输成本较高。项目的修建将大大改善这一状况，缩短运输时间,降低运费，从而提高当地经济产品的竞争力,道路问题已成为制约当地经济发展的主要因素。项目的修建将极大地改善这一状况，为当地经济发展提供有力的支撑。建设内容：路线全长2.648公里，挖土方7997.5m3，挖石方9132m3，填方2542m3，1-1.5钢波纹管涵22.5m/4道，1-4*2.5钢筋混凝土盖板涵10.5m/2道，M10浆砌片石238.1m3，6cm天然砂砾石面层10154.2m2，Gr-C-2C波形梁护栏1800m。经营性项目主体：项目完工后由埃西人民政府组织养护，卡若区交通运输局监督管理。</t>
  </si>
  <si>
    <t>中央巩固拓展脱贫攻坚成果和乡村振兴任务资金255.51万元；县级配套资金63.88万元。</t>
  </si>
  <si>
    <t>三岩片区牲畜处置项目</t>
  </si>
  <si>
    <t>15个乡镇</t>
  </si>
  <si>
    <t>可行性：项目实施后，可进一步推动昌都市三岩片区跨市整体易地搬迁工作顺利进行。必要性：可有效处理好搬迁群众的生产生活物资，免除群众的后顾之忧。建设内容：购置三岩片区搬迁群众牲畜约1279头并分发至卡若区15个乡镇。</t>
  </si>
  <si>
    <t>中央巩固拓展脱贫攻坚成果和乡村振兴任务资金191.55万元。</t>
  </si>
  <si>
    <t>卡若区柴维乡翁达岗村民族手工艺传习基地</t>
  </si>
  <si>
    <t>卡若区柴维乡翁达岗村翁达组</t>
  </si>
  <si>
    <t>可行性：通过中央扶持资金发展村集体经济，创办民族手工艺传习基地，基地租聘费用预计每年实行收入5万元左右,通过基地孵化的手艺人，在家进行产品制作，基地派单统一回购销售，实行每户增收。必要性：提升文化旅游的品质和内涵，促进文化旅游产业的繁荣发展。增强地域的吸引力和竞争力，为地域的可持续发展提供有力支撑，打造具有核心竞争力的文化产业品牌。建设内容：建设面积为160㎡，结构为一层砖混厂房，主要包含产品展示厅（销售厅）、产品制作区（培训区）等。经营性项目主体：项目完成卡若区柴维乡人民政府进行管理</t>
  </si>
  <si>
    <t>卡若区组织部</t>
  </si>
  <si>
    <t>泽仁曲珍13908951071</t>
  </si>
  <si>
    <t>2024年5年25日</t>
  </si>
  <si>
    <t>中央财政扶持发展新型农村集体经济资金70万元</t>
  </si>
  <si>
    <t>二、小型公益性基础设施类（21个）</t>
  </si>
  <si>
    <t>1.水利类（15个）</t>
  </si>
  <si>
    <t>昌都市卡若区2023年约巴乡玛日村农村供水保障工程</t>
  </si>
  <si>
    <t>约巴乡玛日行政村</t>
  </si>
  <si>
    <t>可行性：项目实施能改善和提升7户48位名人民群众日常用水保障水平，给当地百姓的生活带来了方便节约了时间及成本提高了生活质量，能带动当地经济的发展。项目建设过程中带动农牧民积极参与建设，预计农牧民劳务增收7万元.必要性：昌都市卡若区2023年约巴乡玛日村7户48位村民现生活用水管道采取外露方式、无蓄水过滤设施。夏季受雨水影响用水浑浊，冬季外露管道受冻导致无法用水。项目实施可以是不断改善居民生产生活条件的需要，是卡若区经济社会快速发展的需要，有利于促进民族团结维护边疆和谐的需要。建设内容：建设内容：新建取水口2座，蓄水池1座、闸阀井12座，防冻供水桩8座及铺设管道4880m。经营性项目主体:移交约巴乡人民政府运行，卡若区水利局进行监督。</t>
  </si>
  <si>
    <t>卡若区水利局</t>
  </si>
  <si>
    <t>魏真一19908951616</t>
  </si>
  <si>
    <t>中央巩固拓展脱贫攻坚成果和乡村振兴任务资金78.22万元；市级配套资金19.55万元。</t>
  </si>
  <si>
    <t>昌都市卡若区妥坝乡朱古村桑扣玛千人以下集中供水改造工程</t>
  </si>
  <si>
    <t>妥坝乡朱古行政村桑扣玛自然村</t>
  </si>
  <si>
    <t>可行性：项目实施能改善和提升27户230名人民群众日常用水保障水平，给当地百姓的生活带来了方便节约了时间及成本提高了生活质量，能带动当地经济的发展。项目建设过程中带动农牧民积极参与建设，预计农牧民劳务增收7万元。必要性：昌都市卡若区妥坝乡朱古村27户230位村民现生活用水管道、蓄水池破损严重。导致无法正常用水。建设内容：新建1方铁皮保温取水口1座及30方蓄水池1座、铺设管道4200m等工程。经营性项目主体:卡若区水利局进行监督。</t>
  </si>
  <si>
    <t>中央巩固拓展脱贫攻坚成果和乡村振兴任务资金82.57万元；市级配套资金20.64万元。</t>
  </si>
  <si>
    <t>昌都市卡若区妥坝乡杂庆村（杂琼达、龙亚龙、白哈通、岗青达、哈加嘎）千人以下集中供水改造工程</t>
  </si>
  <si>
    <t>妥坝乡杂庆行政村杂琼达自然村、龙亚龙自然村、白哈通自然村、岗青达自然村、哈加嘎自然村</t>
  </si>
  <si>
    <t>可行性：项目实施能改善和提升69户928名人民群众日常用水保障水平，给当地百姓的生活带来了方便节约了时间及成本提高了生活质量，能带动当地经济的发展。项目建设过程中带动农牧民积极参与建设，预计农牧民劳务增收15万元。必要性：昌都市卡若区妥坝乡杂庆村69户928位村民现生活用水管道采取外露方式、无蓄水过滤设施。夏季受雨水影响用水浑浊，冬季外露管道受冻导致无法用水。项目实施可以是不断改善居民生产生活条件的需要，是卡若区经济社会快速发展的需要，有利于促进民族团结维护边疆和谐的需要。建设内容：4方泉水取水口1座，100方蓄水池1座，沉砂池1座及铺设管道总长22800m等工程。经营性项目主体:移交妥坝乡人民政府运行，卡若区水利局进行监督。</t>
  </si>
  <si>
    <t>中央巩固拓展脱贫攻坚成果和乡村振兴任务资金414.46万元；市级配套资金103.61万元。</t>
  </si>
  <si>
    <t>昌都市卡若区妥坝乡热霍村（吾秋通、吾巴通、沙龙通、姆给通、吾藏通、尼通）千人以下集中供水改造工程</t>
  </si>
  <si>
    <t>妥坝乡热霍行政村吾秋通自然村、吾巴通自然村、沙龙通自然村、姆给通自然村、吾藏通自然村、尼通自然村</t>
  </si>
  <si>
    <t>可行性：项目实施能改善和提升112户878名人民群众日常用水保障水平，给当地百姓的生活带来了方便节约了时间及成本提高了生活质量，能带动当地经济的发展。项目建设过程中带动农牧民积极参与建设，预计农牧民劳务增收12万元。必要性：昌都市卡若区妥坝乡热霍村112户878位村民现生活用水管道早期修建埋置深度不足、导致冬季管道受冻无用正常用水项目实施可以是不断改善居民生产生活条件的需要，是卡若区经济社会快速发展的需要，有利于促进民族团结维护边疆和谐的需要。建设内容：新建50方蓄水池1座、及铺设管道总长25800m等工程。经营性项目主体:移交妥坝乡人民政府运行，卡若区水利局进行监督。</t>
  </si>
  <si>
    <t>中央巩固拓展脱贫攻坚成果和乡村振兴任务资金379.14万元；市级配套资金94.79万元。</t>
  </si>
  <si>
    <t>昌都市卡若区妥坝乡然索村（拉隆、康松日追）千人以下集中供水改造工程</t>
  </si>
  <si>
    <t>妥坝乡然索行政村拉隆自然村、康松日追自然村</t>
  </si>
  <si>
    <t>可行性：项目实施能改善和提升18户146名人民群众日常用水保障水平，给当地百姓的生活带来了方便节约了时间及成本提高了生活质量，能带动当地经济的发展。项目建设过程中带动农牧民积极参与建设，预计农牧民劳务增收7万元。必要性：昌都市卡若区妥坝乡然索村18户146位村民现生活用水管道采取外露方式、无蓄水过滤设施。夏季受雨水影响用水浑浊，冬季外露管道受冻导致无法用水。项目实施可以是不断改善居民生产生活条件的需要，是卡若区经济社会快速发展的需要，有利于促进民族团结维护边疆和谐的需要。建设内容：新建4方取水口1座、10方蓄水池1座及铺设管道4700m等工程。经营性项目主体:移交妥坝乡人民政府运行，卡若区水利局进行监督。</t>
  </si>
  <si>
    <t>中央巩固拓展脱贫攻坚成果和乡村振兴任务资金81.93万元；市级配套资金20.48万元。</t>
  </si>
  <si>
    <t>昌都市卡若区日通乡日通村（日通、日学、其布）千人以上集中供水改造工程</t>
  </si>
  <si>
    <t>日通乡日通行政村日通自然村、日学自然村、其布自然村</t>
  </si>
  <si>
    <t>可行性：项目实施能改善和提升110户1566位名人民群众日常用水保障水平，给当地百姓的生活带来了方便节约了时间及成本提高了生活质量，能带动当地经济的发展。项目建设过程中带动农牧民积极参与建设，预计农牧民劳务增收15万元。必要性：昌都市卡若区日通乡日通村110户1566位村民现生活用水管道破损、水源点枯竭，无法满足生活用水。项目实施可以是不断改善居民生产生活条件的需要，是卡若区经济社会快速发展的需要，有利于促进民族团结维护边疆和谐的需要。建设内容：新建泉水取水口各2座、蓄水池2座、铺设管道总长20050m等工程。经营性项目主体:移交日通乡人民政府运行，卡若区水利局进行监督。</t>
  </si>
  <si>
    <t>中央巩固拓展脱贫攻坚成果和乡村振兴任务资金459.08万元；市级配套资金114.77万元。</t>
  </si>
  <si>
    <t>昌都市卡若区日通乡香达村（温卡通、比琼、崩瓦龙、阿尼通）千人以下集中供水改造工程</t>
  </si>
  <si>
    <t>日通乡香达行政村温卡通自然村、比琼自然村、崩瓦龙自然村、阿尼通自然村</t>
  </si>
  <si>
    <t>可行性：项目实施能改善和提升58户270位名人民群众日常用水保障水平，给当地百姓的生活带来了方便节约了时间及成本提高了生活质量，能带动当地经济的发展。项目建设过程中带动农牧民积极参与建设，预计农牧民劳务增收30万元。必要性：昌都市卡若区日通乡香达村58户270位村民现生活用水管道早期修建埋置深度不足、导致冬季管道受冻无用正常用水。项目实施可以是不断改善居民生产生活条件的需要，是卡若区经济社会快速发展的需要，有利于促进民族团结维护边疆和谐的需要。建设内容：新建4方泉水取水口1座、挡墙20米、20方蓄水池1座、50方蓄水池1座及铺设管道总长12840m等工程。经营性项目主体:移交日通乡人民政府运行，卡若区水利局进行监督。</t>
  </si>
  <si>
    <t>中央巩固拓展脱贫攻坚成果和乡村振兴任务资金243.81万元；市级配套资金60.95万元。</t>
  </si>
  <si>
    <t>昌都市卡若区日通乡雄达村真达千人以下集中供水改造工程</t>
  </si>
  <si>
    <t>日通乡雄达行政村真达自然村</t>
  </si>
  <si>
    <t>可行性：项目实施能改善和提升38户177位名人民群众日常用水保障水平，给当地百姓的生活带来了方便节约了时间及成本提高了生活质量，能带动当地经济的发展。项目建设过程中带动农牧民积极参与建设，预计农牧民劳务增收30万元.必要性：昌都市卡若区日通乡雄达村38户177位村民现生活用水因早期修建蓄水池、管道尺寸过小，随着人口增加家用电器普及。蓄水池存水量、管道供水不足导致无法正常用水。项目实施可以是不断改善居民生产生活条件的需要，是卡若区经济社会快速发展的需要，有利于促进民族团结维护边疆和谐的需要。建设内容：新建4方泉水取水口2座、30方蓄水池1座及铺设管道总长17890m等工程。经营性项目主体:交日通乡人民政府运行，卡若区水利局进行监督。</t>
  </si>
  <si>
    <t>中央巩固拓展脱贫攻坚成果和乡村振兴任务资金265.02万元；市级配套资金66.25万元。</t>
  </si>
  <si>
    <t>昌都市卡若区拉多乡西那村、嘎扣村千人以上集中供水改造工程</t>
  </si>
  <si>
    <t>拉多乡西那行政村、嘎扣行政村</t>
  </si>
  <si>
    <t>可行性：项目实施能改善和提升396户2207位名人民群众日常用水保障水平，给当地百姓的生活带来了方便节约了时间及成本提高了生活质量，能带动当地经济的发展。项目建设过程中带动农牧民积极参与建设，预计农牧民劳务增收21万元.必要性：昌都市卡若区拉多乡西那村、嘎扣村396户2207位村民现生活用水蓄水池、取水口无过滤设施、蓄水池尺寸过小。夏季受雨水影响用水浑浊，导致无法正常用水。项目实施可以是不断改善居民生产生活条件的需要，是卡若区经济社会快速发展的需要，有利于促进民族团结维护边疆和谐的需要。建设内容：新建铺设管道总长38100m、修建防冻供水桩280座等工程。经营性项目主体:交拉多乡人民政府运行，卡若区水利局进行监督。</t>
  </si>
  <si>
    <t>中央巩固拓展脱贫攻坚成果和乡村振兴任务资金482.18万元；市级配套资金120.55万元。</t>
  </si>
  <si>
    <t>昌都市卡若区埃西乡邦迪村邦迪千人以下集中供水改造工程</t>
  </si>
  <si>
    <t>埃西乡邦迪行政村邦迪自然村</t>
  </si>
  <si>
    <t>可行性：项目实施能改善和提升22户190位名人民群众日常用水保障水平，给当地百姓的生活带来了方便节约了时间及成本提高了生活质量，能带动当地经济的发展。项目建设过程中带动农牧民积极参与建设，预计农牧民劳务增收10万元.必要性：昌都市卡若区埃西乡邦迪村22户190位村民现生活用水管道采取外露方式、无蓄水过虑设施。冬季外露管道受冻导致无法用水。项目实施可以是不断改善居民生产生活条件的需要，是卡若区经济社会快速发展的需要，有利于促进民族团结维护边疆和谐的需要。建设内容：新建4方泉水取水口1座、30方蓄水池1座及铺设管道总长4010m等工程。经营性项目主体:交埃西乡人民政府运行，卡若区水利局进行监督。</t>
  </si>
  <si>
    <t>中央巩固拓展脱贫攻坚成果和乡村振兴任务资金76.84万元；县配套资金19.21万元。</t>
  </si>
  <si>
    <t>昌都市卡若区拉多乡曲色村曲色自然村千人以下集中供水改造工程</t>
  </si>
  <si>
    <t>拉多乡曲色行政村曲色自然村</t>
  </si>
  <si>
    <t>可行性：项目实施能改善和提升28户200名人民群众日常用水保障水平，给当地百姓的生活带来了方便节约了时间及成本提高了生活质量，能带动当地经济的发展。项目建设过程中带动农牧民积极参与建设，预计农牧民劳务增收23万元.必要性：昌都市卡若区拉多乡曲色村曲色自然村28户200位村民现生活用水管道采取外露方式、无蓄水过滤设施。夏季受雨水影响用水浑浊，冬季外露管道受冻导致无法用水。项目实施可以是不断改善居民生产生活条件的需要，是卡若区经济社会快速发展的需要，有利于促进民族团结维护边疆和谐的需要。建设内容：新建引泉池2座、30方蓄水池（减压池）3座、闸阀井6座、防冻供水桩28座及铺设管道总长3400m等工程。经营性项目主体:交拉多乡人民政府运行，卡若区水利局进行监督。</t>
  </si>
  <si>
    <t>自治区巩固拓展脱贫攻坚成果和乡村振兴任务资金182.78万元；县配套资金45.69万元。</t>
  </si>
  <si>
    <t>昌都市卡若区卡若镇多然村特乌自然村千人以下集中供水改造工程</t>
  </si>
  <si>
    <t>卡若镇多然行政村特乌自然村</t>
  </si>
  <si>
    <t>可行性：项目实施能改善和提升25户120位名人民群众日常用水保障水平，给当地百姓的生活带来了方便节约了时间及成本提高了生活质量，能带动当地经济的发展。项目建设过程中带动农牧民积极参与建设，预计农牧民劳务增收36万元。必要性：昌都市卡若区卡若镇多然村特乌自然村25户120位村民现生活用水管道采取外露方式、无蓄水过滤设施。夏季受雨水影响用水浑浊，冬季外露管道受冻导致无法用水。项目实施可以是不断改善居民生产生活条件的需要，是卡若区经济社会快速发展的需要，有利于促进民族团结维护边疆和谐的需要。建设内容：新建引泉池1座、蓄水池（减压池）2座、闸阀井10座及铺设管道6050m等工程，经营性项目主体:交卡若镇人民政府运行，卡若区水利局进行监督。</t>
  </si>
  <si>
    <t>中央巩固拓展脱贫攻坚成果和乡村振兴任务资金291.34万元；县配套资金72.84万元。</t>
  </si>
  <si>
    <t>昌都市卡若区城关镇小恩达村兰尼坝自然村千人以下集中供水改造工程</t>
  </si>
  <si>
    <t>城关镇小恩达行政村兰尼坝自然村</t>
  </si>
  <si>
    <t>可行性：项目实施能改善和提升27户127位名人民群众日常用水保障水平，给当地百姓的生活带来了方便节约了时间及成本提高了生活质量，能带动当地经济的发展。项目建设过程中带动农牧民积极参与建设，预计农牧民劳务增收27万元。必要性：昌都市卡若区城关镇小恩达村27户127位村民现生活用水管道采取外露方式、无蓄水过滤设施。夏季受雨水影响用水浑浊，冬季外露管道受冻导致无法用水。项目实施可以是不断改善居民生产生活条件的需要，是卡若区经济社会快速发展的需要，有利于促进民族团结维护边疆和谐的需要。建设内容：新建取水口2座、穿孔旋流沉淀池2座、闸阀井8座及铺设管道总长2631m等工程。项目经营性项目主体:交城关镇人民政府运行，卡若区水利局进行监督。</t>
  </si>
  <si>
    <t>中央巩固拓展脱贫攻坚成果和乡村振兴任务资金215.58万元；县级配套资金53.89万元。</t>
  </si>
  <si>
    <t>昌都市卡若区柴维乡加荣村扎杂千人以下集中供水改造工程</t>
  </si>
  <si>
    <t>柴维乡加荣行政村扎杂自然村</t>
  </si>
  <si>
    <t>可行性：项目实施能改善和提升30户233位名人民群众日常用水保障水平，给当地百姓的生活带来了方便节约了时间及成本提高了生活质量，能带动当地经济的发展。项目建设过程中带动农牧民积极参与建设，预计农牧民劳务增收19万元.必要性：昌都市卡若区柴维乡加荣村30户233位村民现生活用水管道采取外露方式、无蓄水过虑设施。夏季受雨水影响用水浑浊，冬季外露管道受冻导致无法用水。项目实施可以是不断改善居民生产生活条件的需要，是卡若区经济社会快速发展的需要，有利于促进民族团结维护边疆和谐的需要。建设内容：新建取水口6座、20方蓄水池2座及铺设管道总长9960m等工程。经营性项目主体:交柴维乡人民政府运行，卡若区水利局进行监督。</t>
  </si>
  <si>
    <t>中央巩固拓展脱贫攻坚成果和乡村振兴任务资金149.51万元；市级配套资金37.38万元。</t>
  </si>
  <si>
    <t>昌都市卡若区埃西乡热亚村查巴分散式供水改造工程</t>
  </si>
  <si>
    <t>埃西乡热行政村查巴自然村</t>
  </si>
  <si>
    <t>可行性：项目实施能改善和提升8户90位名人民群众日常用水保障水平，给当地百姓的生活带来了方便节约了时间及成本提高了生活质量，能带动当地经济的发展。项目建设过程中带动农牧民积极参与建设，预计农牧民劳务增收9万元.必要性：昌都市卡若区埃西乡热亚村8户90位村民现生活用用水管道早期修建埋置深度不足、导致冬季管道受冻无用正常用水。项目实施可以是不断改善居民生产生活条件的需要，是卡若区经济社会快速发展的需要，有利于促进民族团结维护边疆和谐的需要。建设内容：新建1方泉水取水口3座、20方蓄水池1座及铺设管道总长2010m等工程。经营性项目主体:交埃西乡人民政府运行，卡若区水利局进行监督。</t>
  </si>
  <si>
    <t>中央巩固拓展脱贫攻坚成果和乡村振兴任务资金44.9万元；市级配套资金11.22万元。</t>
  </si>
  <si>
    <t>2.其他类</t>
  </si>
  <si>
    <t>卡若区农村公路最后一公里公路工程</t>
  </si>
  <si>
    <t>城关镇、埃西乡、约巴乡、面达乡</t>
  </si>
  <si>
    <t>可行性：项目的建成后安全防护措施得以提升，有利于消除安全隐患。可使居民出行时间平均缩短约0.3小时，村民也可以在项目修建中参与进来。项目修建完成后将为多个乡镇的农牧民出行带来方便。必要性：本项目原有道路为土路，因修建时间比较久远，一遇大雨，道路泥泞，通行困难。一遇晴天，灰尘漫天。严重影响居民居住的生活环境质量，临山路段常有石块滚落、塌方等自然灾害，靠外侧也无防护措施，存在严重的安全隐患，村民出行受到极大的限制。。建设内容：改建四级公路3.737公里。本工程为按照四级公路标准，路线全长3.737km（主线0.943km，支线一0.146km，支线二1-30m钢架桥，支线三2.648km），路基宽度4.5米，路面宽度3.5m，硬路肩2x0.5m，主线水泥混凝土面层3066.2m2，支线一水泥混凝土面层798.9m2，支线二新建1-30m钢架桥，支线三土石方19671m3。经营性项目主体：项目完成后由城关镇、埃西乡、约巴乡、面达乡人民政府进行管理。</t>
  </si>
  <si>
    <t>中央巩固拓展脱贫攻坚成果和乡村振兴任务资金424.77万元；县级配套资金106.19万元。</t>
  </si>
  <si>
    <t>卡若区沙贡乡莫仲村然龙自然村公路工程</t>
  </si>
  <si>
    <t>沙贡乡莫仲村</t>
  </si>
  <si>
    <t>可行性：公路修建后，村民出行更加便捷，不再走曲折难行的土路，出行更加安全。项目的修建可使居民出行时间平均缩短约0.7小时，村民也可以在项目修建中参与进来。必要性：本项目是当地村民出行的唯一通道，原有道路为骡马道，路基宽度仅为1-2米，坡度路窄，一遇下雨，骡马道泥泞不堪，通行困难，村民出行经常还是只能依靠人扛马驮，出行困难，严重影响村民出行。建设内容：新建四级公路全长2.088km,全线按照山岭重丘区四级公路技术标注进行建设，计算行车速度20公里/小时，全线桥涵采用公路-II级标准。经营性项目主体：项目完成后由沙贡乡人民政府进行管理。</t>
  </si>
  <si>
    <t>中央巩固拓展脱贫攻坚成果和乡村振兴任务资金264.89万元；县级配套资金66.22万元。</t>
  </si>
  <si>
    <t>卡若区俄洛镇曲尼村格巴自然村公路工程</t>
  </si>
  <si>
    <t>俄洛镇曲尼村</t>
  </si>
  <si>
    <t>可行性：项目的修建后可使居民出行时间平均缩短约1小时，村民也可以在项目修建中参与进来。必要性:本项目是当地村民出行的唯一通道，原有道路为村民自发修建的土路，路基宽度仅为2-3米，坡度路窄，一遇雨雪天气，公路经常被雨水冲断，车辆无法通行，因无公路通行村民进行物资交换，只能依靠人扛马驮，大大的制约了当地的经济发展。建设内容：新建四级公路全长2.893km,全线按照山岭重丘区四级公路技术标注进行建设，计算行车速度20公里/小时，全线桥涵采用公路-II级标准。经营性项目主体：项目完成后由俄洛镇人民政府进行管理。</t>
  </si>
  <si>
    <t>中央巩固拓展脱贫攻坚成果和乡村振兴任务资金338.37万元；县级配套资金84.59万元。</t>
  </si>
  <si>
    <t>昌都市卡若区柴维乡B·C地块跨河连接桥梁工程</t>
  </si>
  <si>
    <t>柴维乡嘎日村、古强村</t>
  </si>
  <si>
    <t>可行性：项目桥梁的修建将方便柴维乡及嘎日村、古强村340户2100人的出行，改善和提升当地人民群众的生活条件，旅游业也将给当地村民带来一定的经济收入。必要性：卡若区柴维乡B.C地块位于G317河对岸，为柴维乡乡政府驻地，拟建桥梁跨越扎曲河，是柴维乡乡政府、嘎日村及古强村出行的必经之路，因为没有桥梁，给村民出行带来极大的不便，严重制约当地经济的发展，柴维乡作为317国道上重要的驿站，桥梁的修建也将方便旅游及过路的人进入柴维乡，促进当地的旅游及其附属产业的发展，带动当地经济。建设内容： 新建4x25.0m预应力混凝土T形梁桥一座，桥梁总长107m，桥桥梁总宽7.5m=0.5m（护栏）+6.5m行车道+0.5m（护栏），按四级公路技术标准建设，荷载等级：公路-Ⅱ级。 经营性项目主体：项目建成后由柴维乡人民政府进行管理。</t>
  </si>
  <si>
    <t>自治区巩固拓展脱贫攻坚成果和乡村振兴任务资金1229万元；县级配套资金307.25万元。</t>
  </si>
  <si>
    <t>卡若区芒达乡瓦洛村多冲自然村道路硬化工程</t>
  </si>
  <si>
    <t>芒达乡瓦洛村多冲自然村</t>
  </si>
  <si>
    <t>可行性：项目的修建增设桥涵、挡墙、安全防护措施等，村民不在需要淌水过河，消除安全隐患。可使居民出行时间平均缩短约0.5小时，村民也可以在项目修建中参与进来必要性：本项目是当地村民出行的唯一通道，因该项目原为村民自筹资金修建，沿塘木曲支流而建，遇暴雨季节道路部分路基被冲毁，且缺桥少涵。靠河道侧无防护措施，存在极大的安全隐患，村民出行受到极大的限制。建设内容：修建四级公路，路线全长1.95km，路基宽度4.5米，路基土石方10655m3，钢筋笼1806m3，6cm天然砂砾路面结构。新建桥梁8m/1座，金属波纹管涵22m/4道。经营性项目主体：项目完成后由芒达乡人民政府进行管理。</t>
  </si>
  <si>
    <t>中央巩固拓展脱贫攻坚成果和乡村振兴任务资金231.17万元；县级配套资金57.79万元。</t>
  </si>
  <si>
    <t>3.其他类</t>
  </si>
  <si>
    <t>昌都市卡若区2022年生态保护和修复工程</t>
  </si>
  <si>
    <t>卡若区日通乡瓦列村、布妥村、达东村，如意乡达若村、约日村、桑恩村，俄洛镇加林村、俄洛村，埃西乡娘达村</t>
  </si>
  <si>
    <t>可行性：通过项目建设，既能修复和保护绿水青山，提高植被覆盖率，又能通过劳动获得报酬，改善生活条件，一举多得。必要性：项目建设,将进一步巩固造林绿化成果，提高绿化水平，加快恢复、保护和建设青山绿水步伐，创造良好的城乡人居环境。建设内容：人工造林 600 亩，网围栏安装8620米。经营性项目主体：项目完成后由各涉及乡（镇）人民政府进行管理。</t>
  </si>
  <si>
    <t>卡若区林业和草原局</t>
  </si>
  <si>
    <t>阿旺曲珍</t>
  </si>
  <si>
    <t>中央巩固拓展脱贫攻坚成果和乡村振兴任务资金400万元；县级配套资30.51万元。</t>
  </si>
  <si>
    <t>三、美丽宜居类</t>
  </si>
  <si>
    <t>卡若区拉多乡贡西村美丽宜居乡村建设项目</t>
  </si>
  <si>
    <t>拉多乡贡西村</t>
  </si>
  <si>
    <t>可行性：项目实施有效改善当地基础设施及人居环境，完善乡村基础设施。可吸引大量游客停留，购买农副产品及特产，可增加当地农牧民的经济收入。必要性：贡西村位于317国道旁，距离昌都市区约70公里，周边配套修车厂2座，餐馆3户，藏药材厂1座，农牧民128户，产生生活污水及废水直排至河道已严重污染当地的水质和生态环境；贡西村排洪设施也不完善，沟渠淤堵较多，泄洪能力较差；贡西村直瓦世村道路为简易土路，一到下雨或者下雪天气，道路泥泞不堪，严重影响该村村民出行；当地的环卫设施配置也不够完善，垃圾随处丢弃，加之每年旅游的游客的过往停留产生的垃圾，生活废水等已对贡西现有的基础设施造成严重负担，现有基础设施已不能满足要求。建设内容：新建路面2.667km及挡土墙222.08m，入户道路20840.95m²，太阳能路灯140盏等工程；.经营性项目主体：建成后移交卡若区拉多乡人民政府</t>
  </si>
  <si>
    <t>乡村振兴局</t>
  </si>
  <si>
    <t>中央巩固拓展脱贫攻坚成果和乡村振兴任务资金1033.55万元；中央少数民族发展资金473万元；自治区巩固拓展脱贫攻坚成果和乡村振兴任务资金248.03万元；自治区少数民族发展资金257万元；县级配套资金292.1万元。</t>
  </si>
  <si>
    <t>卡若区沙贡乡莫仲村美丽宜居乡村建设项目</t>
  </si>
  <si>
    <t>可行性：通过本项目的实施，莫仲村基础设施的不断完善，居住条件得到明显改善。项目实施过程中带动农牧民积极参与建设，将吸纳当地大量的剩余劳动力。必要性：沙贡乡莫仲村为乡（镇）政府所在地行政村，涉及学校1座，卫生院1座，汽修厂2座，乡政府，餐饮4家，派出所，垃圾回收站1座，农牧民住户177户，寺庙等，产生的废水及生活污水直排河道，垃圾未经处理露天堆放等已严重影响莫仲村生态环境和空气质量。临山路段因雨天、雪天水土流失等自然灾害形成坍塌，严重影响农牧民出行。原电网线路凌乱、老化存在严重的安全隐患。建设内容：新建入户道路0.888km，新建T型桥梁1座117.68m。公厕4座及污水处理设备4座。经营性项目主体：建成后移交卡若区沙贡乡人民政府</t>
  </si>
  <si>
    <t>中央巩固拓展脱贫攻坚成果和乡村振兴任务资金3000万元；</t>
  </si>
  <si>
    <t>卡若区如意乡桑多村美丽宜居村乡村建设项目</t>
  </si>
  <si>
    <t>可行性：项目的实施改善出行条件、基础设施不断完善，提升村民居住条件。项目建设过程中可带动周边农牧民参与建设，增加劳务收入。必要性：桑多村位于如意乡南部，扎曲河边，G317国道对岸。距如意乡政府所在地14公里，共有农户95户人口317人。如意乡桑多村现有集中养鸡场1座，游乐场1座，驾校1座。产生的废水及生活污水直排造成的扎曲河水质污染和环境污染。现村庄无路灯，道路为简易土路，雨天土路泥泞，严重影响该村村民出行。建设内容：含新建入户道路10640平方米、2米高挡土墙320米，村内道路3787.31米及牛舍19座等工程。庭院经济：为83户种植苹果树415棵。经营性项目主体：建成后移交卡若区如意乡人民政府</t>
  </si>
  <si>
    <t>中央巩固拓展脱贫攻坚成果和乡村振兴任务资金806.78万元；自治区巩固拓展脱贫攻坚成果和乡村振兴任务资金693.51万元；县级配套资金329.7万元。</t>
  </si>
  <si>
    <t>卡若区柴维乡多雄村人居环境整治工程</t>
  </si>
  <si>
    <t>柴维乡多雄村</t>
  </si>
  <si>
    <t>可行性：可改善多雄村农牧民的居住环境和出行条件，完善基础设施和公共配套设施。项目建设过程中带动农牧民劳务增收。必要性：卡若区柴维乡多雄村位于卡若区西北方向，距离昌都市区89公里，地处203省道旁，配套设施涉及多雄村村委会1处，村民自办小卖部1处，变压器2座。变压器因安装时间久远，负荷已不满足用电需求，线路老化严重。村庄内部道路及入户路道路均为土路，路面破损严重，道路附属设施严重缺乏，存在严重安全隐患。建设内容：新建入户道路15655.20平方米、3米高挡土墙532米，村内道路6981米及太阳能照明路灯114盏等工程。经营性项目主体：建成后移交卡若区柴维乡人民政府。</t>
  </si>
  <si>
    <t>2024年3年25日</t>
  </si>
  <si>
    <t>中央巩固拓展脱贫攻坚成果和乡村振兴任务资金849.48万元；自治区巩固拓展脱贫攻坚成果和乡村振兴任务资金986.68万元；县级配套资金375.26万元。</t>
  </si>
  <si>
    <t>四、贴息贷款类</t>
  </si>
  <si>
    <t>卡若区易地扶贫搬迁贴息贷款</t>
  </si>
  <si>
    <t>卡若区</t>
  </si>
  <si>
    <t>卡若区财政局</t>
  </si>
  <si>
    <t>黄玮</t>
  </si>
  <si>
    <t>中央巩固拓展脱贫攻坚成果和乡村振兴任务资金430.34万元</t>
  </si>
  <si>
    <t>卡若区贴息贷款</t>
  </si>
  <si>
    <t>小额信贷582.62万元，产业贷款贴息48.28万元</t>
  </si>
  <si>
    <t>次旦顿珠</t>
  </si>
  <si>
    <t>中央巩固拓展脱贫攻坚成果和乡村振兴任务资金630.9万元</t>
  </si>
  <si>
    <t>二、江达县</t>
  </si>
  <si>
    <t>一、乡村特色产业发展类</t>
  </si>
  <si>
    <t>江达县</t>
  </si>
  <si>
    <t>江达县字嘎乡牧业科技示范园区牦牛标准化养殖场建设项目(二期)</t>
  </si>
  <si>
    <t>字嘎支巴村</t>
  </si>
  <si>
    <t>必要性：原有公牛场建筑面积为180平米，建筑破旧，不通水电，道路非常崎岖难行，过河无桥梁，基础设施严重缺乏，无法正常运行。可行性：通过项目建设，可以覆盖字嘎乡，生达乡牦牛保种育种能力，提升繁育能力，促进江达县牦牛养殖水平，为牦牛育肥项目奠定基础，改善基础设施后，使广大牧民得到技术的支撑和牦牛养殖能力的提升。促进当地农牧民增收和就业。建设内容：建设种牛牛舍、母牛牛舍、幼牛牛舍2600㎡、饲草料库房及加工间200㎡、生活用房200㎡、便道、便桥、消毒室及人工授精室100㎡、保暖、道路硬化、给水给电等附属工程。受益情况：带动45户111人增收。预计年收益45万元。</t>
  </si>
  <si>
    <t>江达县农业农村局</t>
  </si>
  <si>
    <t>段旭明18708088051</t>
  </si>
  <si>
    <t>中央财政衔接推进乡村振兴补助资金588万元；中央财政衔接推进乡村振兴补助（少数民族发展）资金544万元；自治区财政衔接推进乡村振兴补助（少数民族发展）资金295万元；市级财政衔接推进乡村振兴补助资金183万元；县级财政衔接推进乡村振兴补助资金190万元</t>
  </si>
  <si>
    <t>江达县人畜分离改造建设项目</t>
  </si>
  <si>
    <t>十三乡镇</t>
  </si>
  <si>
    <t>必要性：目前农区牧区均存在人畜混住情况，隔离不彻底，导致细菌滋生，人畜共患疾病的情况时常发生。可行性：对农牧民群众进行人畜分离改造,减少农牧区人畜混居现象，大幅度降低人畜共患疾病风险，近一步提升农牧区人居环境，使生态环境质量持续稳定向好。建设内容：对全县3000户进行人畜分离。受益情况：受益群众3000户16500人，预计户增收2000元。</t>
  </si>
  <si>
    <t>江达县乡村振兴局</t>
  </si>
  <si>
    <t>陈世洪13549051117</t>
  </si>
  <si>
    <t>中央财政衔接推进乡村振兴补助资金2662万元；自治区财政衔接推进乡村振兴补助资金338万元</t>
  </si>
  <si>
    <t>汪布顶乡卓格村村集体经济</t>
  </si>
  <si>
    <t>卓格村</t>
  </si>
  <si>
    <t>必要性：本项目为机械设备租赁项目，是符合本乡经济社会发展需要以及发展规划和发展布局，也符合 “十四五“经济发展计划，符合国家机械租赁产业政策和区、市、县村集体经济发展政策。同时项目建设实行“村“两委”+施工单位”的经济联接模式，对当前本乡村集体经济发展结构的调整和农牧民群众收入的增加都是非常必要的。可行性：机械设备租赁项目相比于种植业，周期短、效率高、灵活性强，市场风险相对较小，加之当前岗托水电站的修建、汪布顶乡卓格村道路修建、汪布顶乡各村道路维修的新形势，比较符合村集体经济发展项目的要求。截至目前卓格村群众拥有挖掘机、装载机等设备较少，专业租赁设备公司目前尚未形成产业，此项目的建设，不仅能整合优势资源，也能进一步提高卓格村群众收入。建设内容：购买挖掘机1台、装载机1台等设施设备。受益情况：72户968人。</t>
  </si>
  <si>
    <t>江达县汪布顶乡人民政府</t>
  </si>
  <si>
    <t>加永克珠15708090005</t>
  </si>
  <si>
    <t>中央财政衔接推进乡村振兴补助资金50万元；中央财政衔接推进乡村振兴补助（扶持发展新型农村集体经济）资金70万元；自治区财政衔接推进乡村振兴补助资金25万元；市级财政衔接推进乡村振兴补助资金25万元；县级财政衔接推进乡村振兴补助资金20万元</t>
  </si>
  <si>
    <t>三岩片区跨市整体搬迁牲畜处置项目</t>
  </si>
  <si>
    <t>必要性;解决贡觉县敏都乡三岩搬迁牲畜处置。可行性：该项目的实施可用于辖区群众生产和产业发展。建设内容：内犏奶牛67头、犏牛35头、牦牛11头，共计113头。受益情况：年收益5万元</t>
  </si>
  <si>
    <t>市级财政衔接推进乡村振兴补助（三岩搬迁牲畜购置分配资金）资金59.7万元</t>
  </si>
  <si>
    <t>二、补齐必要的基础设施短板类</t>
  </si>
  <si>
    <t>（一）交通项目</t>
  </si>
  <si>
    <t>江达县邓柯乡色日村让青村至产龙自然村公路工程</t>
  </si>
  <si>
    <t>邓柯乡色日村</t>
  </si>
  <si>
    <t>必要性：可有效解决产龙自然村群众352人出行难问题，方便当地群众经济文化交流，为当地经济走出去和引进来创造基础条件；可行性：当地群众建设积极性高，不占用基本农田和生态红线；建设内容：新建四级水泥路2.6公里，路基宽度4.5米，路面宽度3.5米；受益情况：方便当地52户，352人出行</t>
  </si>
  <si>
    <t>江达县交通局</t>
  </si>
  <si>
    <t>谭建峰18708082005</t>
  </si>
  <si>
    <t>中央财政衔接推进乡村振兴补助资金386万元；自治区财政衔接推进乡村振兴补助资金97.98万元；市级财政衔接推进乡村振兴补助资金53万元；县级财政衔接推进乡村振兴补助资金140.25万元</t>
  </si>
  <si>
    <t>江达县德登乡神青龙村桥梁工程</t>
  </si>
  <si>
    <t>神青龙村</t>
  </si>
  <si>
    <t>必要性：可有效解决神青龙村群众356人出行难问题，方便当地群众经济文化交流，为当地经济走出去和引进来创造基础条件；可行性：当地群众建设积极性高，不占用基本农田和生态红线；建设内容：新建1-20米/1座钢筋砼桥梁工程，引道651米；受益情况：方便当地44户，356人出行</t>
  </si>
  <si>
    <t>中央财政衔接推进乡村振兴补助资金117.35万元；自治区财政衔接推进乡村振兴补助资金53万元；市级财政衔接推进乡村振兴补助资金85万元</t>
  </si>
  <si>
    <t>江达县波罗乡热多村木顶自然村公路工程</t>
  </si>
  <si>
    <t>波罗乡热多村</t>
  </si>
  <si>
    <t>必要性：可有效解决木顶自然村群众145人出行难问题，方便当地群众经济文化交流，为当地经济走出去和引进来创造基础条件；可行性：当地群众建设积极性高，不占用基本农田和生态红线；建设内容：新建四级砂石路10公里，路基宽度4.5米、路面宽度3.5米；受益情况：方便当地391户，1470人出行</t>
  </si>
  <si>
    <t>江达县生达乡日崩村桥梁工程</t>
  </si>
  <si>
    <t>生达乡日崩村</t>
  </si>
  <si>
    <t>必要性：可有效解决日崩村群众1084人出行难问题，方便当地群众经济文化交流，为当地经济走出去和引进来创造基础条件；可行性：当地群众建设积极性高，不占用基本农田和生态红线；建设内容：修建1-16米/1座预应力钢筋砼混凝土桥梁，桥梁宽度4.5米+2*0.5米；受益情况：方便当地364户2275人出行</t>
  </si>
  <si>
    <t>县级财政衔接推进乡村振兴补助资金29.77万元</t>
  </si>
  <si>
    <t>县级财力保障资金（原三区三州）153.59</t>
  </si>
  <si>
    <t>（二）水利项目</t>
  </si>
  <si>
    <t>昌都市江达县生达乡、汪布顶乡水质提升工程</t>
  </si>
  <si>
    <t>生达乡鲁色村、汪布顶乡汪布顶村</t>
  </si>
  <si>
    <t>必要性：一是水处理工艺和设施与现状水源水质不相适应，未及时进行改进，导致原水中某些超标指标不能被有效去除。二是水处理和消毒设备性能落后，自动化信息化程度低，不具备智能投加药剂功能，导致药剂投加量不合理从而影响出水水质。三是以地下水为水源的单村或小型集中供水工程，多采用水源水直供方式，缺少水质净化消毒措施。可行性：目前全县供水工程水源水质能满足《地表水环境质量标准》( GB3838-2002 ) 和《地下水质量标准》(GB/T 14848-2017 )要求，经沉淀过滤净化处理后，达到《生活饮用水卫生标准》( GB5749)及《西藏自治区农村 饮水安全评价准则》基本要求。在农村供水工程运行管理方面，自治政府印发了《西藏自治区农牧区供水工程运行管理办法》(政府令 171)，自2022年3 月1日起施行，全面落实了农村供水“三个责任、 三项制度” ，进一步强化了农村供水工程的运行管理机制，加强水源 保护和水质监测检测，强化了与相关部门的协调配合，水价机制与水费收取工作有序推进，为全县的农村供水工程长效运行奠定了基础。建设内容：新建水厂 2 座（配套厂内管道 30m），新建输水管道 120m。受益情况：1100户4352人。</t>
  </si>
  <si>
    <t>江达县水利局</t>
  </si>
  <si>
    <t>扎西桑波13989053366</t>
  </si>
  <si>
    <t>中央财政衔接推进乡村振兴补助资金232.63万元；自治区财政衔接推进乡村振兴补助资金71.41万元；县级财政衔接推进乡村振兴补助资金53万元</t>
  </si>
  <si>
    <t>三、宜居宜业和美村庄类</t>
  </si>
  <si>
    <t>江达县同普乡格巴村、夏荣村宜居宜业和美乡村建设项目</t>
  </si>
  <si>
    <t>同普乡格巴村、夏荣村</t>
  </si>
  <si>
    <t>必要性：由于乡村基础设施落后，人居环境脏乱差，污水四溢，蚊虫满天，雨季出门一脚泥，天晴出门一身灰，残垣断壁危墙林立，住房墙面出现裂缝，屋顶漏雨，排水不通畅，道路不通畅，消防设施不具备。可行性：通过项目建设，庭院经济的打造，从而改善人居环境，提升农牧民生产生活条件，提高宜居宜业基础设施条件，使农牧民得到获得感和幸福感。建设内容：防水整治121户，增设人畜通道2084.53米，隔离围墙608.48米、 挡墙、排水沟等；人畜分离工程；配套完善村内给排水管网工程5515米、电气工程等及建设微型消防站工程。受益情况：121户593人受益。</t>
  </si>
  <si>
    <t>中央财政衔接推进乡村振兴补助资金2077.71万元；自治区财政衔接推进乡村振兴补助资金383.95万元；县级财政衔接推进乡村振兴补助资金353万元</t>
  </si>
  <si>
    <t>江达县青泥洞乡巴纳村、索日村宜居宜业和美乡村建设项目</t>
  </si>
  <si>
    <t>青泥洞乡巴纳村、索日村</t>
  </si>
  <si>
    <t>必要性：由于乡村基础设施落后，人居环境脏乱差，污水四溢，蚊虫满天，雨季出门一脚泥，天晴出门一身灰，住房墙面出现裂缝，屋顶漏雨，排水不通畅，道路不通畅，消防设施不具备。可行性：通过项目建设，庭院经济的打造，从而改善人居环境，提升农牧民生产生活条件，提高宜居宜业基础设施条件，使农牧民得到获得感和幸福感。建设内容：防水整治92户，增设人畜隔离栏1669米、挡墙、排水沟等；新建村内内部主路、支路21898.3平米；配套完善村内给排水管网工程3706米、电气工程等及建设微型消防站工程。受益情况：92户350人受益。</t>
  </si>
  <si>
    <t>中央财政衔接推进乡村振兴补助资金1665.82万元；自治区财政衔接推进乡村振兴补助资金623.95万元；县级财政衔接推进乡村振兴补助资金310万元</t>
  </si>
  <si>
    <t>江达县生达乡色巴村宜居宜业和美乡村建设项目</t>
  </si>
  <si>
    <t>生达乡色巴村</t>
  </si>
  <si>
    <t>必要性：该区域群众住宅为老式土木结构房屋，修建时间较早，屋面防水、墙面防水效果很差，居住环境脏、乱、差，无公共活动休闲场所，公共设施配套不完善，给水、排水、环卫设施配套不完善，道路为土路为主，入户道路未硬化，建筑质量较差，建筑风貌缺乏美观，急需整治，不利于该区域经济及社会的发展。主要存在产业基础薄弱、交通组织混乱、公共设施缺乏、基础配套不全、人居环境较差、文化特色淹没六大问题，本次规划将着重从这六个方面入手，全面提升项目地的经济和人居环境发展水平。可行性：通过本项目的建设，将有效地促进城镇化的进展，改善江达县生达乡色巴村软硬环境，从而按照产业兴旺、生态宜居、乡风文明、治理有效、生活富裕的总要求，充分发挥“老西藏精神”聚焦突出问题，把打赢脱贫攻坚战，注重把物质文明和精神文明建设结合起来，注重以乡（镇）建设为抓手带动村域发展，统筹推进农牧区经济建设、政治建设、文化建设、社会建设、生态文明建设和党的建设，落实创新、协调、绿色、开放和共享发展理念，加快推进农牧业农牧区现代化，实现乡村振兴。建设内容：项目规划总用地面积1314.24亩，土地性质为林草地和建设用地，防水改造96户、新建公厕2座，每座78.30m²及附属工程2项；焚化厂包含焚化间344.07m²；自来水厂包含管理房/厂区83.79m²；道路工程包含道路工程1项，给排水工程2200米，桥梁工程1座；附属工程1项。受益情况：为本村586人实现增收。</t>
  </si>
  <si>
    <t>中央财政衔接推进乡村振兴补助资金2465.05万元；自治区财政衔接推进乡村振兴补助资金875.51万元；县级财政衔接推进乡村振兴补助资金537万元</t>
  </si>
  <si>
    <t>江达县青泥洞乡杂扎村宜居宜业和美乡村建设项目</t>
  </si>
  <si>
    <t>青泥洞乡杂扎村</t>
  </si>
  <si>
    <t>必要性：项目区临近乡镇所在地，基础设施落后，人居环境脏乱差，污水四溢，蚊虫满天，污水不能正常排出和进行处理，垃圾由于距离县城垃圾填埋场太远，约50公里，垃圾处理存在严重问题，住房墙面出现裂缝，屋顶漏雨，给水冬季严重缺乏，排水不通畅，道路泥泞不通畅，边坡存在安全隐患，消防设施不具备。可行性：通过项目建设，庭院经济的打造，从而改善人居环境，提升农牧民生产生活条件，提高宜居宜业基础设施条件，使农牧民得到获得感和幸福感。建设内容：1、防水整治65户。2、人畜分离包括隔离围墙470.86米，隔离围栏450米，棚圈改造530平米。3、新建3米宽支路311.4米，4米宽支路822.54米，人行道1991.51米，入户道路压印地坪硬化3859.38平米，护栏260米，国道穿涵管及道路恢复1项。4、新建排雨污管道4984米，排水沟650米，给水桩维修52座，给水管2885米，50立方污水处理设备及喷灌系统1套。5、村庄环境整治工程包括3米高毛石混凝土挡防工程550米，村庄土方平整工程1200立方，设置垃圾桶12个，垃圾焚烧厂1座、含新建171.3平方米厂房，围墙72米，硬化110平方米及配套附属。6、微型消防站工程等受益情况：受益群众65户356人。</t>
  </si>
  <si>
    <t>中央财政衔接推进乡村振兴补助资金1329.58万元；自治区财政衔接推进乡村振兴补助资金532.89万元；县级财政衔接推进乡村振兴补助资金303万元</t>
  </si>
  <si>
    <t>四、人居环境整治类</t>
  </si>
  <si>
    <t>江达县岗托镇岗托村人居环境整治提升项目</t>
  </si>
  <si>
    <t>岗托镇岗托村</t>
  </si>
  <si>
    <t>必要性：该村已建设污水处理设施，按照县生态环境局与生态环境专项验收提出的相关条款，该村位于金沙江畔，属国家二类重点流域，处理后合格的污水无法直接进行排放，根据专项环境保护验收提出的意见建议，新建污水管网，有利于环境整治、污水治理、保护生态，将极大地改善农村生态环境和生活环境。可行性：根据环保验收单位提出、确定相关处理意见，并经生态环境局同意，新建污水管道，改变排放方式。建设内容：新建污水管道800米、安装增压水泵一套及其附属设施。受益情况：受益群众130户641人</t>
  </si>
  <si>
    <t>续建</t>
  </si>
  <si>
    <t>中央财政衔接推进乡村振兴补助资金70万元；自治区财政衔接推进乡村振兴补助资金38万元；市级财政衔接推进乡村振兴补助资金20万元；县级财政衔接推进乡村振兴补助资金22万元</t>
  </si>
  <si>
    <t>江达县岗托镇矮拉村人居环境整治提升项目</t>
  </si>
  <si>
    <t>岗托镇矮拉村</t>
  </si>
  <si>
    <t>必要性：该区域群众住宅为老式土木结构房屋，修建时间较早，居住环境脏、乱、差，无公共活动休闲场所，公共设施配套不完善，给水、排水、环卫设施配套不完善，道路为土路为主，入户道路未硬化，建筑质量较差，建筑风貌缺乏美观，急需整治，不利于该区域经济及社会的发展。主要存在产业基础薄弱、交通组织混乱、公共设施缺乏、基础配套不全、人居环境较差、文化特色淹没六大问题，本次规划将着重从这六个方面入手，全面提升项目地的经济和人居环境发展水平。可行性：通过本项目的建设，将有效地促进城镇化的进展，进一步提升改善矮拉村，软硬环境，从而按照产业兴旺、生态宜居、乡风文明、治理有效、生活富裕的总要求，充分发挥“老西藏精神”聚焦突出问题，把打赢脱贫攻坚战，注重把物质文明和精神文明建设结合起来，注重以乡（镇）建设为抓手带动村域发展，统筹推进农牧区经济建设、政治建设、文化建设、社会建设、生态文明建设和党的建设，落实创新、协调、绿色、开放和共享发展理念，加快推进农牧业农牧区现代化，实现乡村振兴。建设内容：人畜分离墙、院内围墙、改造提升原有管网建设，提升群众居住环境。受益情况：受益群众112户625人。</t>
  </si>
  <si>
    <t>中央财政衔接推进乡村振兴补助资金120万元；自治区财政衔接推进乡村振兴补助资金115万元；市级财政衔接推进乡村振兴补助资金30万元；县级财政衔接推进乡村振兴补助资金35万元</t>
  </si>
  <si>
    <t>五、其他类</t>
  </si>
  <si>
    <t>江达县2024年贴息项目</t>
  </si>
  <si>
    <t>江达县2024年产业项目贴息1801.78万元；江达县2024年小额信贷贴息877.08万元，项目受益脱贫群众3277户17904人</t>
  </si>
  <si>
    <t>中央财政衔接推进乡村振兴补助资金1877.08万元；自治区财政衔接推进乡村振兴补助资金801.78万元</t>
  </si>
  <si>
    <t>三、贡觉县</t>
  </si>
  <si>
    <t>贡觉县</t>
  </si>
  <si>
    <t>贡觉县食品加工厂</t>
  </si>
  <si>
    <t>莫洛镇查雄普村</t>
  </si>
  <si>
    <t>1.充分利用当地资源，促进农业经济良性循环，本项目充分利用贡觉县农产品发展的契机，以青稞为原料将青稞做成不同的主食产品(青稞馒头、包子、水饺)。在满足社会发展的需求的同时又增加了本地人民的收入。2.加快县域现有产业发展转型升级 为推动贡觉县的特色产业发展，本方案计划采用阿旺绵羊羊肉作为原料制成羊肉包子、羊肉水饺、羊肉馍、羊肉串等产品，利用中央厨房将阿旺绵羊羊肉制成即食性的火锅，以填充我县即热型食品种类;丰富群众可选食物多元化;解决阿旺绵羊目前因为销售渠道短缺而导致的发展困境;调动牧民殖积极性;提升牧民群众收入。3.增加就业，提升当地财政税收 本项目定位为公益为主的经营性质，将社会效益放在首位，将项目利润率严格控制在 5%以内。项目建成正式开展后，每年可给政府提供税收约 20 万元， 提供就业岗位 50 余个。建设内容：建设总用地面积为：5639.52㎡，新建一栋局部2层食品加工厂，建筑面积为：2541.79㎡、相关设备采购、室外水电（含室外配电房）、硬化等配套附属工程。</t>
  </si>
  <si>
    <t>贡觉县农业农村局</t>
  </si>
  <si>
    <t>加永泽仁15726712272</t>
  </si>
  <si>
    <t>中央巩固拓展脱贫攻坚成果和乡村振兴任务资金676万元，省级配套资金174万元、市级配套资金50万元县级配套资金100万元。</t>
  </si>
  <si>
    <t>拉妥乡罗玛村阿旺绵羊养殖项目、相皮乡解放村公牛养殖项目</t>
  </si>
  <si>
    <t>贡觉县拉妥乡罗马村贡觉县相皮乡解放村</t>
  </si>
  <si>
    <t>一、拉妥乡罗玛村阿旺绵羊养殖项目基本情况：罗玛村阿旺绵羊养殖项目总投资为70万元，拟计划50万元用于购买阿旺绵羊，20万元用于采购冬季圈养饲草料消耗、购买羊的保险和羊的病害防疫。以上资产都属于村集体资产，由村“两委”统一管理和运营。
项目可实施性：罗玛村草地资源丰富，天然牧草种类繁多，且品种优良，畜牧业发展空间大，加之从2022年起通过代养阿旺绵羊，积累了丰富的养殖经验，村民养殖阿旺绵羊意愿强烈。此项目的实施，预计年收益15万元左右。
    二、相皮乡解放村公牛养殖项目基本情况：解放村公牛养殖项目总投资70万元，52.95万元用于购买牦牛，10万元用于维修牲畜围墙，剩余7.05万元用于采购冬季圈养饲草料消耗、购买公牛的保险和的病害防疫。以上资产都属于村集体资产，由村“两委”统一管理和运营。项目可实施性：随着人们对健康饮食的重视和生活水平的提高，牦牛肉作为一种高品质、绿色健康的肉类产品，市场需求量逐年增加。通过“支部+合作社+农户”的发展方式，进一步提升群众的参与感，获得感和幸福感，预计年收益15万元左右。</t>
  </si>
  <si>
    <t>相皮乡人民政府、拉妥乡人民政府</t>
  </si>
  <si>
    <t>宁胜功18076955353周荣13518959381</t>
  </si>
  <si>
    <t>自治区巩固拓展脱贫攻坚成果和乡村振兴任务资金140万元。</t>
  </si>
  <si>
    <t>贡觉县人畜分离工程</t>
  </si>
  <si>
    <t>贡觉片区六乡镇</t>
  </si>
  <si>
    <t>采取以奖代补的形式对农牧民户改造人畜分离800户。</t>
  </si>
  <si>
    <t>贡觉县乡村振兴局</t>
  </si>
  <si>
    <t>白玛玉珍15889000787</t>
  </si>
  <si>
    <t>自治区巩固拓展脱贫攻坚成果和乡村振兴任务资金510万元。</t>
  </si>
  <si>
    <t>该项目计划投资800万元，分两批资金实施，第一批安排510万元，第二批安排290万元实施。</t>
  </si>
  <si>
    <t>贡觉县相皮乡扎特村道路提升工程</t>
  </si>
  <si>
    <t>相皮乡扎特村</t>
  </si>
  <si>
    <t>新建混泥土路面0.271公里。</t>
  </si>
  <si>
    <t>贡觉县发改委</t>
  </si>
  <si>
    <t>衡波15089008822</t>
  </si>
  <si>
    <t>中央财政衔接推进乡村振兴补助资金140万元；级财政衔接推进乡村振兴补助资金30.62万元</t>
  </si>
  <si>
    <t>贡觉县拉妥乡达松村易地扶贫搬迁安置点排污改造工程</t>
  </si>
  <si>
    <t>拉妥乡达松村</t>
  </si>
  <si>
    <t>污水出户收集支管、污水主管、污水检查井、污水处理站等附属工程</t>
  </si>
  <si>
    <t>自治区财政衔接推进乡村振兴补助资金540万元；县级财政衔接推进乡村振兴补助资金55.84万元</t>
  </si>
  <si>
    <t>贡觉县则巴乡则普村桥梁工程</t>
  </si>
  <si>
    <t>则巴乡则普村</t>
  </si>
  <si>
    <t>新建桥梁2座，其中1-13米桥梁一座，1-10米桥梁一座。</t>
  </si>
  <si>
    <t>中央财政衔接推进乡村振兴补助资金207万元；县级财政衔接推进乡村振兴补助资金35万元</t>
  </si>
  <si>
    <t>昌都市贡觉县</t>
  </si>
  <si>
    <t>贡觉县则巴乡达曲村巩固提质美丽乡村项目</t>
  </si>
  <si>
    <t>则巴乡达曲村</t>
  </si>
  <si>
    <t>项目建设的可行性：本项目按照《农村人居环境整治提升五年行动方案（2021－2025年）》建设要求，大力开展民居改造、道路硬化、改善村庄公共环境、增强乡村绿化美化。以建设美丽宜居村庄为导向，以道路硬化和环境卫生提升为主攻方向，开展农村人居环境整治行动，全面提升农村人居环境质量。科学规划村庄建筑布局，大力提升农房设计水平，突出乡土特色和地域民族特点。加快推进通村组道路、入户道路建设，基本解决村内道路泥泞、村民出行不便等问题。项目建设内容：入户道路硬化4.8公里、1座污水处理站；1座垃圾收集工程；微型消防站一座及配套；公共厕所1座；人畜分离工程21户；房屋外墙防水工程21户；散水及散水沟工程等。</t>
  </si>
  <si>
    <t>中央巩固拓展脱贫攻坚成果和乡村振兴任务资金1670万元；自治区巩固拓展脱贫攻坚成果和乡村振兴任务资金776.3万元；省级少数民族发展资金242万元、市级配套资金148.7721县级配套资金155万元。</t>
  </si>
  <si>
    <t>省级少数民族发展资金242万元</t>
  </si>
  <si>
    <t>贡觉县莫洛镇多吉村巩固提质美丽乡村项目</t>
  </si>
  <si>
    <t>莫洛镇多吉村</t>
  </si>
  <si>
    <t>新建公共厕所1座及其附属设施；给排水管网工程、给水处理站及其附属、污水处理站及其附属；垃圾转运站；房屋外墙防水工程、散水及排水沟工程；入户道路硬化；微型消防站；照明工程等内容。</t>
  </si>
  <si>
    <t>中央巩固拓展脱贫攻坚成果和乡村振兴任务资金1255万元；自治区巩固拓展脱贫攻坚成果和乡村振兴任务资金738.77万元；市级配套资金150县级配套资金145万元。</t>
  </si>
  <si>
    <t>贡觉县哈加乡迥然村巩固提质美丽乡村项目</t>
  </si>
  <si>
    <t>哈加乡迥然村</t>
  </si>
  <si>
    <t>新建公厕1座，给水处理站1座，污水处理站1座，垃圾转运站1座，房屋外墙防水及散水、散水沟工程，给排水管网工程等。</t>
  </si>
  <si>
    <t>中央巩固拓展脱贫攻坚成果和乡村振兴任务资金1575万元；自治区巩固拓展脱贫攻坚成果和乡村振兴任务资金8257万元；市级配套资金100县级配套资金200万元。</t>
  </si>
  <si>
    <t>贡觉县莫洛镇泽仁本村巩固提质美丽乡村项目</t>
  </si>
  <si>
    <t>莫洛镇泽仁本村</t>
  </si>
  <si>
    <t>村内道路硬化3700㎡，新建排水沟1450米，房屋围墙防水工程10000㎡，新建水池2座，供水管网6400米，强电线路改在一项，太阳能路灯50盏，微型消防站4套等。</t>
  </si>
  <si>
    <t>2024年4年25日</t>
  </si>
  <si>
    <t>中央巩固拓展脱贫攻坚成果和乡村振兴任务资金302.95万元；自治区巩固拓展脱贫攻坚成果和乡村振兴任务资金403万元；市级配套资金85.51、县级配套资金8.54万元。</t>
  </si>
  <si>
    <t>贡觉县产业项目、小额信贷贴息</t>
  </si>
  <si>
    <t>贡觉县2019年、2020年、2021年、2023年小额信贷贴息、贡觉县2019年至2021年扶贫产业项目小额信贷贴息。</t>
  </si>
  <si>
    <t>中央巩固拓展脱贫攻坚成果和乡村振兴任务资金1891.0479万元</t>
  </si>
  <si>
    <t>四、类乌齐县</t>
  </si>
  <si>
    <t>类乌齐县</t>
  </si>
  <si>
    <t>西藏类乌齐县扎西贡村蔓青项目</t>
  </si>
  <si>
    <t>桑多镇扎西贡村</t>
  </si>
  <si>
    <t>必要性：深入发展特色农牧产业，实现产业化规划化的发展道路，对形成西藏新的经济增长点和促进农牧区经济发展有着举足轻重的作用。
可行性：藏医药产业园区为原类乌齐县雪域利美藏药材研发有限责任公司，重点针对蔓菁生产，蔓菁作为类乌齐县传统的种植作物，有着广泛的群众基础和产业基础。随着蔓菁产业化规模化的发展，带动本地就业，提高农民收入的水平，实现共同富裕。
建设内容：建筑总占地面积维6700㎡，主要涉及蔓菁抗高反系列产品的饲料加工基地改造、生产线建设以及基础设施优化工程。
经营主体：类乌齐县利美藏药材研发有限责任公司
参与群众收益人：带动就业15人，辐射带动全县芫根种植户100户500人，年底带动分红17户102人（含易地搬迁户）</t>
  </si>
  <si>
    <t>改扩建</t>
  </si>
  <si>
    <t>农业农村局</t>
  </si>
  <si>
    <t>泽旺扎西
15089074999</t>
  </si>
  <si>
    <t>2024年5月份</t>
  </si>
  <si>
    <t>2025年5月份</t>
  </si>
  <si>
    <t>中央衔接资金13649万元中安排112.79万元；
自治区衔接资金3486万元中安排2774.28万元（含自治区少数民族发展资金405万）；</t>
  </si>
  <si>
    <t>17户</t>
  </si>
  <si>
    <t>105人</t>
  </si>
  <si>
    <t>类乌齐县类乌齐镇藏药材种植基地建设项目</t>
  </si>
  <si>
    <t>类乌齐镇达郭村</t>
  </si>
  <si>
    <t>必要性：通过基地建设，可有效加强藏区专业合作经济组织发展，提高农牧民组织化程度。产业化示范基地实行规范化、标准化、规模化种植，科学技术统筹应用，将在较大程度上提高农牧民的种植技术及对中药材GAP规范的认识、有利于质量意识、生态保护意识的提高。
可行性：项目属于现代特色农业项目，符合目前国家大力提倡的节能减排政策，有利于保护生态环境，对于构建资源节约型、环境友好型社会具有重要的作用。助推类乌齐县中藏药材和净土健康产业的发展，拉动经济增长，推动类乌齐县特色农业的发展。藏药材种植与类乌齐县类乌齐镇农牧民常规种植业与放牧效益相比，其效益高于常规作物种植的3倍以上，有明显的增加农牧民收益的优势。
建设内容：建设藏药材种植基地100亩，购置藏药材加工设备，发展藏药材种植。
经营主体：类乌齐县康德藏医药制剂室
参与群众收益人：35户108人，全部为脱贫户。（含易地搬迁户）</t>
  </si>
  <si>
    <t>自治区衔接资金3891万元中安排190万元；</t>
  </si>
  <si>
    <t>35户</t>
  </si>
  <si>
    <t>108人</t>
  </si>
  <si>
    <t>类乌齐县吉喜花海基础设施建设保护项目</t>
  </si>
  <si>
    <t>尚卡乡吉多村</t>
  </si>
  <si>
    <t>可行性：类乌齐县尚卡乡吉喜花海和黑帐篷营地，因年久失修，之前基础设施基本损坏，同时至景区公路较差，需硬化至景区公路，完善旅游基础设施，更换老旧设施，实现当地群众就业增收。
必要性：为实现当地群众旅游增收就业，同时促进旅游业发展，实现当地农牧民增收就业，建设类乌齐县吉星花海基础设施建设保护项目是必要的。
建设内容：吉喜花海生态康养旅游度假景区总用地面积约 500000 平方米， 建筑面积 3000 平方米 黑帐篷营地总用地面积约 13864.8 平方米，建筑面积 1500 平方米建设内容包括营地 打造以及机电、强弱电、给排水配套建设。
参与群众受益人: 为吉多村全体村民实现增收。</t>
  </si>
  <si>
    <t>文旅局</t>
  </si>
  <si>
    <t>阿旺多登13638952228</t>
  </si>
  <si>
    <t>2024年3月底</t>
  </si>
  <si>
    <t>2024年10月底</t>
  </si>
  <si>
    <t>中央衔接资金13649万元中安排1073.28万元（含中央少数民族发展资金746万）；
自治区衔接资金3486万元中安排888.47万元；</t>
  </si>
  <si>
    <t>36户</t>
  </si>
  <si>
    <t>210人</t>
  </si>
  <si>
    <t>类乌齐县文旅产业提升改造项目</t>
  </si>
  <si>
    <t>可行性：根据县城发展，类乌齐县部分产业基础设施较差，厂房无良好工作环境，需完善厂房基础设施，装修厂房，实现当地群众就业增收。必要性：为实现产业带动当地群众增收就业，同时促进文旅发展，实现当地农牧民增收就业，建设类乌齐县产业提升改造项目是必要的。建设内容：对类乌齐县8家文旅产业进行提升改造，更换公司老旧设施设备，对厂房进行装修及配置相关附属设施。</t>
  </si>
  <si>
    <t>县级衔接资金740万元中安排160万元。</t>
  </si>
  <si>
    <t>类乌齐县2024年人畜分类项目</t>
  </si>
  <si>
    <t>可行性：贯彻党中央、国务院决策部署，把改善农村人居环境作为社会主义新农村建设的重要内容，大力推进农村基础设施建设和城乡基本公共服务，从当地群众实际需求出发及推进，优化人均居住环境，实现当地群众就业增收。
必要性：为实现当地群众优化人均居住环境，同时促进旅游业发展，实现当地农牧民增收就业，建设类乌齐县2024年人畜分类项目是必要的。
建设内容：为全县1700户实施分散式牛栏、牛棚圈舍建设等，以农牧户自行建设改造提升为主，主要采取土木、石木、砖混、钢架结构等。
参与群众受益人: 1700户6483人，其中脱贫户352户1760人</t>
  </si>
  <si>
    <t>加永曲珍
15889058797</t>
  </si>
  <si>
    <t>2024年11月底</t>
  </si>
  <si>
    <t>中央衔接资金13649万元中安排1700万元；</t>
  </si>
  <si>
    <t>1700户</t>
  </si>
  <si>
    <t>6483人</t>
  </si>
  <si>
    <t>类乌齐县卡玛多乡拉龙村2024年砌筑砖瓦项目</t>
  </si>
  <si>
    <t>类乌齐县卡玛多乡拉龙村</t>
  </si>
  <si>
    <t>可行性:坚持以党的二十大精神，科学发展观，中央第七次西藏工作座谈会的精神为指导，以党建促乡村振兴为抓手，着力解决农牧民就业中的重大问题，扎实推进精准扶贫工作，主动帮助群众
寻找致富增收的路子，因村制宜、发挥优势、分类指导、突出重点、多措并举，不断增强村级集体经济自身的综合实力，为全面推进社会主义新农村建设奠定坚实的物质基础。
必要性：为实现当地群众优化人均居住环境，实现当地农牧民增收就业，建设类乌齐县卡玛多乡拉龙村2024年砌筑砖瓦项目是必要的。建设内容：新建厂房200㎡及设备购置等
参与群众受益人: 40户300人</t>
  </si>
  <si>
    <t>组织部</t>
  </si>
  <si>
    <t>周富亭
13659559949</t>
  </si>
  <si>
    <t>中央衔接资金13649万元中安排70万元；
村集体经济</t>
  </si>
  <si>
    <t>40户</t>
  </si>
  <si>
    <t>300人</t>
  </si>
  <si>
    <t>三岩搬迁牲畜购置项目</t>
  </si>
  <si>
    <t>根据《昌都市三岩片区跨市整体易地搬迁工作牲畜处置方案的通知》(昌农发〔2024〕9号)文件要求，完成木协乡1288头（其中：犏奶牛140头、犏牛79头、牦牛1069头）的收购任务</t>
  </si>
  <si>
    <t>农牧局</t>
  </si>
  <si>
    <t>市级衔接资金中828.95万元中安排227.50万元。</t>
  </si>
  <si>
    <t>类乌齐县文旅产业从业人员专业化技能培训项目</t>
  </si>
  <si>
    <t>可行性：类乌齐县文旅产业从业人员专业知识较低，在产品专业知识及销售上理解不够深入，对从业人员进行专业化培训，实现当地群众就业增收。必要性：为实现产业带动当地群众增收就业，同时促进文旅发展，打造优质化文旅品牌，实现当地农牧民增收就业，开展类乌齐县文旅产业从业人员专业化培训项目是必要的。建设内容：对类乌齐县2家文旅产业进行产品销售、产品研发等方面的知识培训，实现带动当地群众增收就业并在培训后提供就业岗位。</t>
  </si>
  <si>
    <t>人社局
文旅局</t>
  </si>
  <si>
    <t>何艳
13398053250阿旺多登13638952228</t>
  </si>
  <si>
    <t>中央衔接资金13649万元中安排20万元；</t>
  </si>
  <si>
    <t>类乌齐县滨达乡央宗村公路岔口至热西村协卡自然村公路改（扩）建工程</t>
  </si>
  <si>
    <t>滨达乡央宗村</t>
  </si>
  <si>
    <t>必要性：改善滨达乡热西村协卡自然村交通发展需要，是解决当地老百姓出行难、出行安全的迫切需要，项目实施是党和国家的政策要求，本项目的建设为类乌齐县热西村协卡自然村的农业产业发展提供基础设施依托，沿线资源亦可以与外界共享。                                          
可行性：根据《国务院关于促进乡村产业振兴的指导意见》、《全国乡村产业发展规划（2020-2025年）》、《中共西藏自治区委员会关于制定国民经济和社会发展“十四五”规划和二〇三五年远景目标的建议》、《昌都市农村公路规划方案》（2016-2025）等一系列文件都体现出对本项目具有一定的支持作用。本项目建设对于完善类乌齐县和昌都市公路网、促进农牧业发展都发挥着积极作用；同时有利于提升城市综合竞争力，促进经济社会发展。因此本项目的建设得到当地社会各界的大力支持，项目建设符合当地人民群众的意愿。                                    
建设内容：建设里程2.5公里，水泥路面（路基宽度采用4.5米，路面宽度为3.5米，两侧各0.5米硬化路肩。全线采用20cm水泥混凝土面层+20cm厚天然砂砾底基层及防护设施。）全线按照山岭重丘区四级公路技术标准进行建设，计算行车速度15公里/小时，全线桥梁设计荷载采用公路-Ⅱ级标准，地震烈度按Ⅷ度设防，大中桥设计洪水频率为1/50，小桥设计洪水频率为1/25。
参与群众受益人：36户200人</t>
  </si>
  <si>
    <t>交通局</t>
  </si>
  <si>
    <t>黄禹凡
13989996256</t>
  </si>
  <si>
    <t>中央衔接资金13649万元中安排704万元；</t>
  </si>
  <si>
    <t>200人</t>
  </si>
  <si>
    <t>卡玛多乡帮嘎村堆日自然村荣龙达桥梁工程</t>
  </si>
  <si>
    <t>卡玛多乡帮嘎村</t>
  </si>
  <si>
    <t>必要性：改善堆日自然村交通发展需要，是解决当地老百姓出行难、出行安全的迫切需要，项目实施是党和国家的政策要求，本项目的建设为类乌齐县幇嘎村堆日自然村的农业产业发展提供基础设施依托，沿线资源亦可以与外界共享。                                          
可行性：根据《国务院关于促进乡村产业振兴的指导意见》、《全国乡村产业发展规划（2020-2025年）》、《中共西藏自治区委员会关于制定国民经济和社会发展“十四五”规划和二〇三五年远景目标的建议》、《昌都市农村公路规划方案》（2016-2025）等一系列文件都体现出对本项目具有一定的支持作用。本项目建设对于完善类乌齐县和昌都市公路网、促进农牧业发展都发挥着积极作用；同时有利于提升城市综合竞争力，促进经济社会发展。因此本项目的建设得到当地社会各界的大力支持，项目建设符合当地人民群众的意愿。                                    
建设内容：桥梁跨径为2-16m，桥梁全长38.04m，上部结构采用预应力简支空心板（桥面连续），下部结构采用柱式墩台，摩擦桩基础。桥面宽组成为2*0.5m防撞护栏+6.5m行车道。设计荷载公路-II级，设计洪水频率为1/50，抗震设防烈度7度，桥梁抗震类别为D类等。 
参与群众受益人：48户254人</t>
  </si>
  <si>
    <t>2024年3月20</t>
  </si>
  <si>
    <t>20424年9月20日</t>
  </si>
  <si>
    <t>中央以工代赈资金320万元中安排320万元,县级衔接资金740万元中安排38.25万元。</t>
  </si>
  <si>
    <t>48户</t>
  </si>
  <si>
    <t>254人</t>
  </si>
  <si>
    <t>（二）水利类</t>
  </si>
  <si>
    <t>昌都市类乌齐县桑多镇阿尤卡村等三个村饮水工程</t>
  </si>
  <si>
    <t>桑多镇阿尤卡村</t>
  </si>
  <si>
    <t>必要性：根据现场调查大部分村落的给水桩和管道在冬季易冻，部分季节性通水。
可行性：技术条件成熟，水源有保障，群众支持力度较大，交通方便、地材丰富、电力及信息网络已建覆盖。
建设内容：新建取水建筑物4座（沟水4座），沉砂池4座，清水池4座（其中1座10m3、2座20m3、1座50m3），输水管道10636m（其中DN63PE管3490m、DN50PE管5226m、DN40PE管263m、DN32PE管1657m），配水管道4890m（其中DN4890PE管4890m），电热给水桩163座，阀门井19座。
参与群众受益人：163户727人，其中脱贫群众37户152人</t>
  </si>
  <si>
    <t>水利局</t>
  </si>
  <si>
    <t>扎西江村
13989958186</t>
  </si>
  <si>
    <t>中央衔接资金13649万元中安排331.58万元；</t>
  </si>
  <si>
    <t>163户</t>
  </si>
  <si>
    <t>727人</t>
  </si>
  <si>
    <t>昌都市类乌齐县</t>
  </si>
  <si>
    <t>昌都市类乌齐县加桑卡乡边普村饮水升级改造项目</t>
  </si>
  <si>
    <t>加桑卡乡边普村</t>
  </si>
  <si>
    <t>必要性：根据现场调查大部分村落的给水桩和管道在冬季易冻，部分季节性通水。
可行性：技术条件成熟，水源有保障，群众支持力度较大，交通方便、地材丰富、电力及信息网络已建覆盖。建设内容：新建取水口2座，30方水池1座，20方水池1座，管道9km，背水台55座。参与群众受益人：50户380人，其中脱贫群众37户215人</t>
  </si>
  <si>
    <t>类乌齐县水利局</t>
  </si>
  <si>
    <t>扎西江村13989958186</t>
  </si>
  <si>
    <t>2024年4也1日</t>
  </si>
  <si>
    <t>中央衔接资金13649万元中安排274.02万元；</t>
  </si>
  <si>
    <t>昌都市类乌齐县伊日乡珠达村珠达自然村饮水工程</t>
  </si>
  <si>
    <t>伊日乡珠达村</t>
  </si>
  <si>
    <t>必要性：根据现场调查大部分村落的给水桩和管道在冬季易冻，部分季节性通水。
可行性：技术条件成熟，水源有保障，群众支持力度较大，交通方便、地材丰富、电力及信息网络已建覆盖。
建设内容：新建取水口1座，新建20m3蓄水池2座,输水管道DN50PE管2272m，配水管DN32PE管960m，闸阀井4座，背水台32座。
参与群众受益人：41户122人，其中脱贫群众23户103人</t>
  </si>
  <si>
    <t>中央衔接资金13649万元中安排134.12万元；</t>
  </si>
  <si>
    <t>41户</t>
  </si>
  <si>
    <t>122人</t>
  </si>
  <si>
    <t>类乌齐县尚卡乡珠多村美丽宜居村建设项目</t>
  </si>
  <si>
    <t>尚卡乡珠多村</t>
  </si>
  <si>
    <t>可行性：该项目实施有利于类乌齐县经济社会发展，同时项目所在地位于尚卡乡乡政府所在地，有利于加快尚卡乡，整体城乡综合发展，改善了该地域长久不变的现状。改善当地居民的生活环境，有利于市、县的旅游经济发展，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尚卡乡珠多村美丽宜居村建设项目是必要的。建设内容：达维村：新建道路1397.00㎡、道路排水沟308.10m以及太阳能路灯34套等。
夏达村：新建道路971.50㎡、道路排水沟344.60m、道路升级改造工程（道路）18176.00㎡以及太阳能路灯13套等。
生达村：新建道路703.00㎡、道路排水沟173.40m以及太阳能路灯26套等。
珠多村：新建道路1851.90㎡、原有道路修复5297.77㎡、现状排水沟修复862.87m、新建排水沟535.80m以及市政给水等。
热那村：新建道路918.00㎡、道路排水沟230.10m以及太阳能路灯6套。
瓦土村：新建35m桥梁。
参与群众受益人:163户673人，其中脱贫户28户137人</t>
  </si>
  <si>
    <t>中央衔接资金13649万元中安排2672.08万元；</t>
  </si>
  <si>
    <t>673人</t>
  </si>
  <si>
    <t>类乌齐县类乌齐镇达郭村美丽宜居村建设项目</t>
  </si>
  <si>
    <t>可行性：该项目有利于加快城镇提速，对类乌齐县第二大人口乡镇的城镇基础设施提升，做到了提速保障，符合城镇综合发展的理念，同时改善了当地居民的生活环境，有利于市、县的旅游经济发展，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类乌齐镇达郭村美丽宜居村建设项目是必要的。
建设内容：达郭村：道路硬化18024.57㎡、人行道硬化22773.08㎡、雨水排水方沟5044.00m、路灯（#1、#2、#3）共451套以及新建公厕75.64㎡等。
江达卡村：道路硬化3088.42㎡、排水沟863.51m以及路灯（#3）5套。
扎沟村：新建防洪堤2380.00m、道路硬化8361.80㎡、排水沟1862.31m、人行桥10m以及路灯（#3）30套等。
参与群众受益人: 335户1485人，其中脱贫户88户352人</t>
  </si>
  <si>
    <t>中央衔接资金13649万元中安排3692.50万元；</t>
  </si>
  <si>
    <t>335户</t>
  </si>
  <si>
    <t>1485人</t>
  </si>
  <si>
    <t>类乌齐县吉多乡香巴村美丽宜居村建设项目</t>
  </si>
  <si>
    <t>吉多乡香巴村</t>
  </si>
  <si>
    <t>可行性：类乌齐县吉多乡香巴村位于214国道旁，建设该项目能改善当地居民的生活环境，有利于市、县的旅游经济发展，进一步拓宽了农牧民增收渠道，持续推进了宜居宜业的美丽乡村建设。
必要性：改善农村人居环境，建设美丽宜居乡村，是实施乡村振兴战略的一项重要任务，事关全面建成小康社会，事关广大农民根本福祉，事关农村社会文明和谐，建设类乌齐县吉多乡香巴村美丽宜居村建设项目是必要的。
建设内容：香巴村：院落排水沟4325.29m、院墙改造4891.58m、新建排水沟1840.90m以及道路修复硬化、饮水工程等。
荣日村：太阳能路灯30盏以及移动式垃圾收集箱、文教宣传栏等。
则扣村：新建道路993.00㎡、挡墙112.70m、太阳能路灯30盏以及饮水工程等。
参与群众受益人: 270户985人，其中脱贫户138户422人</t>
  </si>
  <si>
    <t>中央衔接资金13649万元中安排2308.45万元；</t>
  </si>
  <si>
    <t>270户</t>
  </si>
  <si>
    <t>985人</t>
  </si>
  <si>
    <t>四、其他类</t>
  </si>
  <si>
    <t>类乌齐县贷款贴息项目</t>
  </si>
  <si>
    <t>小额信贷贷款贴息1056.85万元、产业贷款贴息270.78万元</t>
  </si>
  <si>
    <t>中央衔接资金13649万元中安排146.18万元；
自治区衔接资金3891万元中安排38.25万元；
市级衔接资金中828.95万元中安排601.45万元。县级衔接资金740万元中安排541.75万元</t>
  </si>
  <si>
    <t>五、丁青县</t>
  </si>
  <si>
    <t>(一)生产发展类（含产业基础设施配套类）（8）</t>
  </si>
  <si>
    <t>丁青县丁青镇</t>
  </si>
  <si>
    <t>丁青县布托温泉乡村康养项目</t>
  </si>
  <si>
    <t>丁青县丁青镇布托村</t>
  </si>
  <si>
    <t>主要建设内容为1座3187.72平米的温泉中心，9座疗养池馆(每座36.81平米)以及室外附属配套工程等。</t>
  </si>
  <si>
    <t>丁青县文化和旅游局</t>
  </si>
  <si>
    <t>次旺索朗17789956776</t>
  </si>
  <si>
    <t>2024年12月底</t>
  </si>
  <si>
    <t>中央财政衔接推进乡村振兴补助资金1891万元，中央少数民族发展资金276万元,自治区少数民族发展资金328万元</t>
  </si>
  <si>
    <t>40</t>
  </si>
  <si>
    <t>丁青县色扎乡</t>
  </si>
  <si>
    <t>丁青县色扎乡农贸市场及快递物流站点项目</t>
  </si>
  <si>
    <t>新建色扎乡农贸市场及快递物流站点建筑面积1017.70m²等相关的附属工程。</t>
  </si>
  <si>
    <t>丁青县乡村振兴局</t>
  </si>
  <si>
    <t>斯朗多加13989054166</t>
  </si>
  <si>
    <t>中央财政衔接推进乡村振兴补助资金151.34万元，自治区财政衔接推进乡村振兴补助资金358.18万元</t>
  </si>
  <si>
    <t>丁青县协雄乡</t>
  </si>
  <si>
    <t>丁青县雅江雪牛繁育基地</t>
  </si>
  <si>
    <t>本项目主要建设内容主要包含牛舍改造、综合用房改造、消毒池、犏奶牛采购200头、雅江雪牛犊牛采购200头、饲料采购及设备采购等内容。</t>
  </si>
  <si>
    <t>丁青县农业农村局</t>
  </si>
  <si>
    <t>晋美13989957006</t>
  </si>
  <si>
    <t>中央少数民族发展资金328万元,自治区财政衔接推进乡村振兴补助资金660.5万元。</t>
  </si>
  <si>
    <t>丁青县</t>
  </si>
  <si>
    <t>丁青县青稞种子精选厂房挡土墙工程</t>
  </si>
  <si>
    <t>丁青县产业园区</t>
  </si>
  <si>
    <t>新建H=4.0米衡重式挡土墙57米，H=6.0米衡重式挡土墙87米,混凝土截水沟150米等附属设施。</t>
  </si>
  <si>
    <t>中央财政衔接推进乡村振兴补助资金100万元,自治区财政衔接推进乡村振兴补助资金57.54万元</t>
  </si>
  <si>
    <t>收购改造丁青县兄弟定点饲养屠宰厂项目</t>
  </si>
  <si>
    <t>丁青县协雄乡朗通村</t>
  </si>
  <si>
    <t>收购屠宰场，设备改造提升</t>
  </si>
  <si>
    <t>丁青县国有资产监督管理委员会</t>
  </si>
  <si>
    <t>陈涛18208081200</t>
  </si>
  <si>
    <t>中央财政衔接推进乡村振兴补助资金280万元</t>
  </si>
  <si>
    <t>丁青县2024年人畜分离项目</t>
  </si>
  <si>
    <t>涉及丁青县13个乡（镇）</t>
  </si>
  <si>
    <t>为全县1000户实施分散式牛栏、牛棚圈舍建设等，以农牧户自行建设改造提升为主，主要采取土木、石木、砖混、钢架结构等（建设牛棚、牛栏圈舍根据农牧户牲畜存栏基础计算）。本次实施1000户均为分散式圈舍改造，项目实施后，将提升当地农牧民人居环境。</t>
  </si>
  <si>
    <t>中央财政衔接推进乡村振兴补助资金1000万元</t>
  </si>
  <si>
    <t>丁青县巴达乡仓达仓乳制品加工厂项目</t>
  </si>
  <si>
    <t>丁青县巴达乡</t>
  </si>
  <si>
    <t>加工厂房1座建筑面积395.19平方米，新建管理用房1座，建筑面积282.20平方米、硬化挡土墙、总平水电等；购置小型乳制品加工系统、酥油加工设备等设备21台(套)。</t>
  </si>
  <si>
    <t>中央财政衔接推进乡村振兴补助资金100万元，自治区财政衔接推进乡村振兴补助资金295.54万元</t>
  </si>
  <si>
    <t>养殖畜牧业农牧民专业合作社</t>
  </si>
  <si>
    <t>丁青县甘岩乡布堆村</t>
  </si>
  <si>
    <t>70万扶持资金，其中55万元用于购买牦牛，每头1万元，5.025万元用于生产设施建设，7.225万元用于购买饲料。</t>
  </si>
  <si>
    <t>丁青县县委组织部</t>
  </si>
  <si>
    <t>刘庆</t>
  </si>
  <si>
    <t>二、小型公益性基础设施类（7个）</t>
  </si>
  <si>
    <t>1、水利类</t>
  </si>
  <si>
    <t>丁青县2024年第一批农村饮水巩固提升工程</t>
  </si>
  <si>
    <t>协雄乡、沙贡乡、色扎乡、觉恩乡、丁青镇、当堆乡、尺牍镇</t>
  </si>
  <si>
    <t>新建取水建筑物15座，蓄水池39座，输水管道49159.29m,闸阀井136座，背水台108座，保温棚2座，防冻供水桩4座。</t>
  </si>
  <si>
    <t>丁青县水利局</t>
  </si>
  <si>
    <t>何富生13618958846</t>
  </si>
  <si>
    <t>中央财政衔接推进乡村振兴补助资金304.43万元，自治区财政衔接推进乡村振兴补助资金576.38万元，市级财政衔接推进乡村振兴补助资金619.19万元</t>
  </si>
  <si>
    <t>丁青县木塔乡及布塔乡供水水质提升工程</t>
  </si>
  <si>
    <t>丁青县木塔乡、布塔乡</t>
  </si>
  <si>
    <t>新建规模为0.5m/h一体化净水设备5套，配套电气设施及引水管道。</t>
  </si>
  <si>
    <t>中央财政衔接推进乡村振兴补助资金129.97万元</t>
  </si>
  <si>
    <t>2、交通类</t>
  </si>
  <si>
    <t>丁青县上依村至嘎塔乡8号桥梁工程</t>
  </si>
  <si>
    <t>嘎塔乡相扎村</t>
  </si>
  <si>
    <t>工程新建1-16米小桥一座，全长28.02米。</t>
  </si>
  <si>
    <t>丁青县交通运输局</t>
  </si>
  <si>
    <t>泽    成15889070809</t>
  </si>
  <si>
    <t>中央财政衔接推进乡村振兴补助资金150万元，</t>
  </si>
  <si>
    <t>丁青县桑多乡桑多村6组达堆瓦果桥梁工程</t>
  </si>
  <si>
    <t>丁青县桑多乡桑多村</t>
  </si>
  <si>
    <t>工程新建2-16米小桥一座，全长44.02米。</t>
  </si>
  <si>
    <t>中央财政衔接推进乡村振兴补助资金240.59万元，市级财政衔接推进乡村振兴补助资金200万元</t>
  </si>
  <si>
    <t>丁青县上依村至嘎塔乡9号桥梁工程</t>
  </si>
  <si>
    <t>工程新建1-20米小桥一座，全长30米。</t>
  </si>
  <si>
    <t>中央财政衔接推进乡村振兴补助资金190万元，</t>
  </si>
  <si>
    <t>丁青县G317线岔口至热亚自然村公路工程</t>
  </si>
  <si>
    <t>新建3.96km砂石路。</t>
  </si>
  <si>
    <t>中央以工代赈资金296万元；市级财政衔接推进乡村振兴补助资金37.53万元</t>
  </si>
  <si>
    <t>丁青县巴达乡安置区桥梁工程</t>
  </si>
  <si>
    <t>新建1-13米桥梁一座。</t>
  </si>
  <si>
    <t>中央以工代赈资金150万元，市级财政衔接推进乡村振兴补助资金11.12万元</t>
  </si>
  <si>
    <t>三、美丽宜居示范村类（4个）</t>
  </si>
  <si>
    <t>丁青县丁青镇热昌村格仁组宜居宜业和美示范村</t>
  </si>
  <si>
    <t>丁青镇热昌村</t>
  </si>
  <si>
    <t>新建室外公厕68.4平方米，庭院经济（大棚）20座，钢构树脂瓦屋面13012平方米，混凝土防水屋面1253.32平方米，散水改造3205.01米，散水翻边2884.5平方米及附属配套工程。</t>
  </si>
  <si>
    <t>中央财政衔接推进乡村振兴补助资金1454.73万元，广东援藏资金359万元</t>
  </si>
  <si>
    <t>丁青县觉恩乡麦日村宜居宜业和美示范村</t>
  </si>
  <si>
    <t>丁青县觉恩乡麦日村</t>
  </si>
  <si>
    <t>建设内容为基础设施服务配套，包括新建帐篷旅游营地1个，多格达自然村：散水翻边1369.07m²、新建散水894.56m²、树脂瓦屋面3400.67m²、安装太阳能路灯1盏、电力检修36户、入户道路832.55 m²、安装勾臂式垃圾箱4个；
洛通自然村：散水翻边2604.97m²、新建散水1763.44 m²、树脂瓦屋面4471.62 m²、安装太阳能路灯1盏、电力检修65户、入户道路6533.23m²、勾臂式垃圾箱12个、车行道8651m²、圆形标志标牌10个、标线300 m²;
木琼达自然村：散水翻边165.38m²、新建散水110.68m²、树脂瓦屋面409.71m²、太阳能路灯1盏、电力检修6户、入户道路165.16 m²、勾臂式垃圾箱1个；
麦日旦达自然村：散水翻边4222.22m²、新建散水3008.74m²、树脂瓦屋面8662.51 m²、太阳能路灯1盏、电力检修65户、入户道路4887.42 m²、勾臂式垃圾箱13个；
体日卡自然村：散水翻边525.92m²、新建散水359.65m²、树脂瓦屋面1000.04m²、太阳能路灯1盏、电力检修8户、入户道路1667.54m²、勾臂式垃圾箱1个。</t>
  </si>
  <si>
    <t>中央财政衔接推进乡村振兴补助资金1133.82万元，广东援藏资金369万元</t>
  </si>
  <si>
    <t>丁青县觉恩乡金卡村宜居宜业和美示范村</t>
  </si>
  <si>
    <t>丁青县觉恩乡金卡村</t>
  </si>
  <si>
    <t>徐麦自然村：散水翻边4154.21㎡、新建散水3126.83㎡、蔬菜大棚11户、入户道路7424.30㎡、成品垃圾桶17.00个、勾臂垃圾箱3.00个、太阳能路灯33.00盏、国道G317路灯60.00盏。
卡左自然村：散水翻边4750.92㎡、树脂瓦屋面18531.81
㎡、新建散水3479.62㎡、蔬菜大棚11户、入户道路6936.38㎡、成品垃圾桶17.00个、勾臂垃圾箱5.00个、太阳能路灯53.00盏、新增变压器1台。</t>
  </si>
  <si>
    <t>中央财政衔接推进乡村振兴补助资金743.52万元，广东援藏资金318万元</t>
  </si>
  <si>
    <t>丁青县桑多乡桑多村宜居宜业和美示范村</t>
  </si>
  <si>
    <t>主要建设内容包括改造部分和配套市政工程及附属部分。其中：改造部分包括主楼轻钢树脂瓦屋面18885.70㎡、主楼檐口GRC造型5046.60m、主楼散水改造3027.95m、散水翻边4541.93㎡、新建厕所建筑工程64.00㎡、新建厕所安装工程64.00m2、烟囱改造1户、庭院经济（蔬菜大棚）600.00㎡（每户25㎡），配套工程及附属部分包括管网改造1项成品一体化污水处理设施1套等其他配套附属设施。</t>
  </si>
  <si>
    <t>中央财政衔接推进乡村振兴补助资金1745.3万元，自治区财政衔接推进乡村振兴补助资金414.09万元，广东援藏资金470万元</t>
  </si>
  <si>
    <t>四、人居环境整治类（1个）</t>
  </si>
  <si>
    <t>丁青县甘岩乡人居环境整治项目</t>
  </si>
  <si>
    <t>丁青县甘岩乡甘岩村</t>
  </si>
  <si>
    <t>主要建设内容新建厕所一栋(64.26m²),13米桥梁一座，道路工程719米(砼路面384m砂石路335m),给水管网、污水管网、饮水工程、背水台23座等相关的附属工程。</t>
  </si>
  <si>
    <t>中央财政衔接推进乡村振兴补助资金1055.86万元，自治区财政衔接推进乡村振兴补助资金38.21万元，县级配套资金341.4万元</t>
  </si>
  <si>
    <t>五、其他类（3）</t>
  </si>
  <si>
    <t>丁青县2024年贷款贴息项目</t>
  </si>
  <si>
    <t>丁青县2024年贷款贴息436.54万元</t>
  </si>
  <si>
    <t>丁青县财政局</t>
  </si>
  <si>
    <t>中央财政衔接推进乡村振兴补助资金436.54万元</t>
  </si>
  <si>
    <t>丁青县产业项目贴息贷款项目</t>
  </si>
  <si>
    <t>丁青县产业项目贴息贷款2019年至2021年共计43万元</t>
  </si>
  <si>
    <t>中央财政衔接推进乡村振兴补助资金43万元</t>
  </si>
  <si>
    <t>丁青县小额信贷贴息项目</t>
  </si>
  <si>
    <t>丁青县小额信贷贴息2019年至2023年共计1017.46万元</t>
  </si>
  <si>
    <t>中央财政衔接推进乡村振兴补助资金1017.46万元</t>
  </si>
  <si>
    <t>六、察雅县</t>
  </si>
  <si>
    <t>察雅县</t>
  </si>
  <si>
    <t>察雅县庭院经济林到户种植项目</t>
  </si>
  <si>
    <t>察雅县新卡乡、卡贡乡、烟多镇、王卡乡、吉塘镇、荣周乡、巴日乡、香堆镇</t>
  </si>
  <si>
    <t>采购并向800户群众发放核桃苗7万株、桃子苗5万株、苹果苗5万株，在房前屋后种植，发展庭院经济。参与群众受益人数：为800户实现增收。</t>
  </si>
  <si>
    <t>察雅县林草局</t>
  </si>
  <si>
    <t>黎洪华13989955566</t>
  </si>
  <si>
    <t>中央财政衔接推进乡村振兴补助资金168.41万元、中央财政衔接推进乡村振兴补助少数民族发展资金784万元、自治区财政衔接推进乡村振兴补助少数民族发展资金77.58万元</t>
  </si>
  <si>
    <t>察雅县经济林巩固工程</t>
  </si>
  <si>
    <t>荣周乡、王卡乡、烟多镇、卡贡乡、新卡乡辖区经济林</t>
  </si>
  <si>
    <t>补植补种经济苗木6万株。对现有16座蓄水池、20000米灌溉管网、200个阀门、16套提灌设备、9679米网围栏等配套设施进行完善巩固。参与群众受益人数：为130人实现增收。</t>
  </si>
  <si>
    <t>中央财政衔接推进乡村振兴补助资金800万元、自治区财政                 衔接推进乡村振兴补助资金364.09万元、地（市）财政衔接推进乡村振兴补助资金43.82万元、县（区）财政衔接推进乡村振兴补助资金25万元</t>
  </si>
  <si>
    <t>察雅县宗沙乡牦牛育肥基地改造提升项目</t>
  </si>
  <si>
    <t>宗沙乡宗沙村</t>
  </si>
  <si>
    <t>新增水井、污水处理、无害化处理设备设施，将现有储藏库改建为冷藏库，改造生产车间。参与群众受益人：预计带动本村30人实现增收基建301.8万元，采购79.5万元。</t>
  </si>
  <si>
    <t>谢东15089024545</t>
  </si>
  <si>
    <t>中央财政衔接推进乡村振兴补助资金267万元、自治区财政衔接推进乡村振兴补助少数民族发展资金96.58万元、地（市）财政衔接推进乡村振兴补助资金12.9万元、县（区）财政衔接推进乡村振兴补助资金5万元</t>
  </si>
  <si>
    <t>察雅县设施蔬菜老旧大棚提升项目</t>
  </si>
  <si>
    <t>烟多镇、吉塘镇、香堆镇、新卡乡、荣周乡、察拉乡、王卡乡、卡贡乡等乡（镇）</t>
  </si>
  <si>
    <t>对察雅县烟多镇、吉塘镇、香堆镇、新卡乡、荣周乡、察拉乡、王卡乡、卡贡乡等8个乡（镇）的201个老旧设施蔬菜大棚进行维修，配套建设水、电附属工程。参与群众受益人：预计带动群众1120人实现增收。</t>
  </si>
  <si>
    <t>中央财政衔接推进乡村振兴补助资金1429万元、自治区财政衔接推进乡村振兴补助少数民族发展资金483.59万元、自治区财政衔接推进乡村振兴补助资金145.134万元、地（市）财政衔接推进乡村振兴补助资金172.71万元、县（区）财政衔接推进乡村振兴补助资金19.19万元</t>
  </si>
  <si>
    <t>察雅县2024年人畜分离项目</t>
  </si>
  <si>
    <t>对各乡镇共计2000户实施人畜分离</t>
  </si>
  <si>
    <t>农业农村局、乡村振兴局</t>
  </si>
  <si>
    <t>中央财政衔接推进乡村振兴补助资金1398.15万元</t>
  </si>
  <si>
    <t>西藏高原青稞科技成果转化项目</t>
  </si>
  <si>
    <t>吉塘镇雪通村</t>
  </si>
  <si>
    <t>线外供配电</t>
  </si>
  <si>
    <t>卓玛拥宗13908958360</t>
  </si>
  <si>
    <t>自治区财政                 衔接推进乡村振兴补助资金1377.0647万元、地（市）财政衔接推进乡村振兴补助资金80万元、县（区）财政衔接推进乡村振兴补助资金55万元</t>
  </si>
  <si>
    <t>察雅县三岩搬迁牲畜购置项目</t>
  </si>
  <si>
    <t>包片罗麦乡牲畜处置，犏奶牛1240头，犏牛610头，牦牛1814头。</t>
  </si>
  <si>
    <t>地（市）财政衔接推进乡村振兴补助资金431.256万元</t>
  </si>
  <si>
    <t>村集体经济</t>
  </si>
  <si>
    <t>购买卡垫清洗机、租赁门面、购买配套设施</t>
  </si>
  <si>
    <t>烟多镇人民政府</t>
  </si>
  <si>
    <t>尹久泽18108955550</t>
  </si>
  <si>
    <t>中央财政衔接推进乡村振兴补助资金70万元</t>
  </si>
  <si>
    <t>1.水利类（13个）</t>
  </si>
  <si>
    <t>察雅县吉塘镇雪谢村桥梁工程</t>
  </si>
  <si>
    <t>吉塘镇雪谢村</t>
  </si>
  <si>
    <t>建设10米桥梁1座;13米桥梁2座，1-4米盖板涵1道。全线按照山岭重丘区四级公路（Ⅱ类）技术标注进行建设，计算行车速度15公里/小时，全线桥涵采用公路-II级标准。资产管理：项目完成后由察雅县吉塘镇人民政府进行管理。</t>
  </si>
  <si>
    <t>交通运输局</t>
  </si>
  <si>
    <t>旺堆13989958980</t>
  </si>
  <si>
    <t>中央财政衔接推进乡村振兴补助资金234万元、自治区财政 衔接推进乡村振兴补助资金20.39万元、地（市）财政衔接推进乡村振兴补助资金50.94万元、县（区）财政衔接推进乡村振兴补助资金30万元</t>
  </si>
  <si>
    <t>察雅县吉塘镇色热西村公路工程</t>
  </si>
  <si>
    <t>吉塘镇色热西村</t>
  </si>
  <si>
    <t>新建水泥路1.6公里，全线按照山岭重丘区四级公路技术标注进行建设，计算行车速度20公里/小时，全线桥涵采用公路-II级标准，钢波纹管涵4道共计25m。路面结构形式采用20cm天然砂砾石垫层+18cm水泥混凝土面层。资产管理：项目完成后由察雅县吉塘镇人民政府进行管理。</t>
  </si>
  <si>
    <t>中央财政衔接推进乡村振兴补助资金309万元、自治区财政  衔接推进乡村振兴补助资金49.15万元、地（市）财政衔接推进乡村振兴补助资金63.35万元、县（区）财政衔接推进乡村振兴补助资金20万元</t>
  </si>
  <si>
    <t>察雅县察芒公路岔口至旺达村公路病害治理工程</t>
  </si>
  <si>
    <t>扩达乡旺达村</t>
  </si>
  <si>
    <t>治理35公里公路沿线挡墙、涵洞等结构物和安全防护工程，全线桥涵采用公路-II级标准。项目完成后由察雅县扩达乡人民政府进行管理。</t>
  </si>
  <si>
    <t>中央财政衔接推进乡村振兴补助资金502万元、自治区财政  衔接推进乡村振兴补助资金45.02万元、地（市）财政衔接推进乡村振兴补助资金155.14万元、县（区）财政衔接推进乡村振兴补助资金15万元</t>
  </si>
  <si>
    <t>察雅县荣周乡佐通村苏如自然村公路基础设施提升工程</t>
  </si>
  <si>
    <t>荣周乡佐通村</t>
  </si>
  <si>
    <t>建设四级砂砾石10公里，全线按照山岭重丘区四级公路技术标注进行建设，计算行车速度20公里/小时，全线桥涵采用公路-II级标准，新建桥梁1座16m，涵洞41道180m。资产管理：项目完成后由察雅县容周乡人民政府进行管理。</t>
  </si>
  <si>
    <t>中央财政衔接推进乡村振兴补助资金617万元、自治区财政 衔接推进乡村振兴补助资金55.6万元、地（市）财政衔接推进乡村振兴补助资金191.03万元、县（区）财政衔接推进乡村振兴补助资金18万元</t>
  </si>
  <si>
    <t>察雅县宗沙乡热觉村东空自然村公路工程</t>
  </si>
  <si>
    <t>宗沙乡热觉村</t>
  </si>
  <si>
    <t>新建四级水泥路0.7公里，全线按照山岭重丘区四级公路技术标注进行建设，计算行车速度20公里/小时，全线桥涵采用公路-II级标准，2道钢波纹管涵11m，路面结构形式采用20cm天然砂砾石垫层+18cm水泥混凝土面层。资产管理：项目完成后由察雅县宗沙乡人民政府进行管理。</t>
  </si>
  <si>
    <t>中央财政衔接推进乡村振兴补助资金210万元、自治区财政                 衔接推进乡村振兴补助资金60万元、地（市）财政衔接推进乡村振兴补助资金27万元、县（区）财政衔接推进乡村振兴补助资金3万元</t>
  </si>
  <si>
    <t>察拉乡察拉村泽巴自然村公路工程</t>
  </si>
  <si>
    <t>察拉乡察拉村</t>
  </si>
  <si>
    <t>新建四级水泥路1.3公里，全线按照山岭重丘区四级公路技术标注进行建设，计算行车速度20公里/小时，全线桥涵采用公路-II级标准，盖板涵1道6m。路面结构形式采用20cm天然砂砾石垫层+18cm水泥混凝土面层。资产管理：项目完成后由察雅县察拉乡人民政府进行管理。</t>
  </si>
  <si>
    <t>中央财政衔接推进乡村振兴补助资金185万元、自治区财政  衔接推进乡村振兴补助资金14.6万元、地（市）财政衔接推进乡村振兴补助资金60.39万元、县（区）财政衔接推进乡村振兴补助资金5万元</t>
  </si>
  <si>
    <t>察雅县扩达乡旺达村旺达自然村桥梁工程</t>
  </si>
  <si>
    <t>新建16米桥梁一座，引道按照山岭重丘区四级公路技术标注进行建设，计算行车速度20公里/小时，桥涵采用公路-II级标准。资产管理：项目完成后由察雅县扩达乡人民政府进行管理。</t>
  </si>
  <si>
    <t>中央财政衔接推进乡村振兴补助资金74.24万元、自治区财政衔接推进乡村振兴补助少数民族发展资金27.34万元、地（市）财政衔接推进乡村振兴补助资金44.9万元、县（区）财政衔接推进乡村振兴补助资金2万元</t>
  </si>
  <si>
    <t>察雅县荣周乡栋扎村增多组公路工程</t>
  </si>
  <si>
    <t>荣周乡栋扎村</t>
  </si>
  <si>
    <t>建设四级水泥路1.6公里，全线按照山岭重丘区四级公路技术标注进行建设，计算行车速度20公里/小时，全线桥涵采用公路-II级标准，钢波纹管涵4道22，路面结构形式采用20cm天然砂砾石垫层+18cm水泥混凝土面层。资产管理：项目完成后由察雅县荣周乡人民政府进行管理。</t>
  </si>
  <si>
    <t>中央财政衔接推进乡村振兴补助资金350万元、自治区财政 衔接推进乡村振兴补助资金100万元、地（市）财政衔接推进乡村振兴补助资金45万元、县（区）财政衔接推进乡村振兴补助资金5万元</t>
  </si>
  <si>
    <t>察雅县阿孜乡邓普村桥梁工程</t>
  </si>
  <si>
    <t>阿孜乡邓普村</t>
  </si>
  <si>
    <t>建设50米桥梁一座，全线按照山岭重丘区四级公路技术标注进行建设，计算行车速度20公里/小时，全线桥涵采用公路-II级标准。资产管理：项目完成后由察雅县扩达乡人民政府进行管理。</t>
  </si>
  <si>
    <t>中央财政衔接推进乡村振兴补助资金245万元、自治区财政  衔接推进乡村振兴补助资金22.25万元、地（市）财政衔接推进乡村振兴补助资金77.07万元、县（区）财政衔接推进乡村振兴补助资金7万元</t>
  </si>
  <si>
    <t>察雅县荣周乡姆巴村卡布奇自然村公路工程</t>
  </si>
  <si>
    <t>荣周乡姆巴村</t>
  </si>
  <si>
    <t>建设四级水泥路1.2公里，全线按照山岭重丘区四级公路技术标注进行建设，计算行车速度20公里/小时，全线桥涵采用公路-II级标准，钢波纹管涵3道17m，路面结构形式采用20cm天然砂砾石垫层+18cm水泥混凝土面层。。资产管理：项目完成后由察雅县荣周乡人民政府进行管理。</t>
  </si>
  <si>
    <t>中央财政衔接推进乡村振兴补助资金201万元、自治区财政 衔接推进乡村振兴补助资金17.87万元、地（市）财政衔接推进乡村振兴补助资金63.36万元、县（区）财政衔接推进乡村振兴补助资金5万元</t>
  </si>
  <si>
    <t>察雅县扩大乡面穷苦色然自然村桥梁工程</t>
  </si>
  <si>
    <t>扩达乡面穷苦村</t>
  </si>
  <si>
    <t>新建20米桥梁一座，引道按照山岭重丘区四级公路技术标注进行建设，计算行车速度20公里/小时，桥涵采用公路-II级标准。资产管理：项目完成后由察雅县扩达乡人民政府进行管理。</t>
  </si>
  <si>
    <t>中央财政衔接推进乡村振兴补助以工代赈资金226万元、县（区）财政衔接推进乡村振兴补助资金13.79万元</t>
  </si>
  <si>
    <t>察雅县卡贡乡莫日村公路维修工程</t>
  </si>
  <si>
    <t>卡贡乡莫日村</t>
  </si>
  <si>
    <t>维修路面1623㎡，新建片石混泥土挡土墙3926立方米</t>
  </si>
  <si>
    <t>中央财政衔接推进乡村振兴补助资金181.78万元、自治区财政 衔接推进乡村振兴补助资金336.49万元、地（市）财政衔接推进乡村振兴补助资金20万元、县（区）财政衔接推进乡村振兴补助资金16万元</t>
  </si>
  <si>
    <t>察雅县烟多镇索贡村桥梁工程</t>
  </si>
  <si>
    <t>烟多镇索贡村</t>
  </si>
  <si>
    <t>新建20米桥梁一座，引道按照山岭重丘区四级公路技术标注进行建设，计算行车速度20公里/小时，桥涵采用公路-II级标准。资产管理：项目完成后由察雅县烟多镇人民政府进行管理。</t>
  </si>
  <si>
    <t>中央财政衔接推进乡村振兴补助以工代赈资金189万元、县（区）财政衔接推进乡村振兴补助资金11.52万元</t>
  </si>
  <si>
    <t>2.水利类（8个）</t>
  </si>
  <si>
    <t>昌都市察雅县吉塘镇雪谢村防洪工程</t>
  </si>
  <si>
    <t>吉塘镇雪协村防洪工程新建堤防总长度1000m，新建穿堤排水涵管2座。防洪堤总高度4.2m（基础埋深1.5m），堤身、基础和压顶均采用C25砼结构。堤脚处采用抛石压脚；距河底1.2m位置设一排dn50Pvc排水管，间距2.0m；堤身和基础每隔10米设一道沥青模板伸缩缝，堤后设置0.3m×0.3m排水沟，排水沟每隔10m设一道沥青模板伸缩缝。堤防背坡面回填夯实土，密实度不低于0.6。</t>
  </si>
  <si>
    <t>水利技术服务队</t>
  </si>
  <si>
    <t>旦塔13308952229</t>
  </si>
  <si>
    <t>中央财政衔接推进乡村振兴补助资金398万元、自治区财政衔接推进乡村振兴补助资金89.43万元、地（市）财政衔接推进乡村振兴补助资金70.2万元、县（区）财政衔接推进乡村振兴补助资金11万元</t>
  </si>
  <si>
    <t>昌都市察雅县荣周乡萨达村山洪沟治理工程</t>
  </si>
  <si>
    <t>荣周乡佐通村萨达村</t>
  </si>
  <si>
    <t>新建排洪渠339m，简易农桥3座；防洪堤总高度2.8m，底板垫层采用C20砼结构,底板及堤身表面采用C25钢筋砼结构。距河底0.8m位置设一排dn50Pvc排水管，间距2.0m；堤身和基础每隔10米设一道沥青模板伸缩缝。堤防背坡面回填夯实土，密实度不低于0.6。</t>
  </si>
  <si>
    <t>中央财政衔接推进乡村振兴补助资金124.85万元、自治区财政衔接推进乡村振兴补助资金33.34万元、地（市）财政衔接推进乡村振兴补助资金87.52万元、县（区）财政衔接推进乡村振兴补助资金4万元</t>
  </si>
  <si>
    <t>察雅县扩达乡岗巴灌区工程</t>
  </si>
  <si>
    <t>扩达乡岗巴村</t>
  </si>
  <si>
    <t>通过灌区现状、自然灾害及社会经济状况的分析，制定有效的节水灌溉措施，新建取水枢纽4座（其中截潜流坝1座，侧向取水口3座），新建沉砂池4座；铺设PE管道共4057m，铺设混凝土渠道共6491m，使得灌溉水利用系数提高到0.77以上，农作物灌溉设计保证率达到75%，林草地灌溉保证率达到P=50%。</t>
  </si>
  <si>
    <t>中央财政衔接推进乡村振兴补助资金79万元、自治区财政衔接推进乡村振兴补助资金0.29万元、地（市）财政衔接推进乡村振兴补助资金32.62万元、县（区）财政衔接推进乡村振兴补助资金2万元</t>
  </si>
  <si>
    <t>察雅县扩达乡都达村防洪堤工程</t>
  </si>
  <si>
    <t>扩达乡都达村</t>
  </si>
  <si>
    <t>新建堤防总长度2240m，新建穿堤排水涵管2座。防洪堤总高度4.7m（基础埋深1.5m），堤身、基础和压顶均采用C25砼结构。堤脚处采用抛石压脚；距河底1.2m位置设一排dn50Pvc排水管，间距2.0m；堤身和基础每隔10米设一道沥青模板伸缩缝，堤防背坡面回填夯实土，密实度不低于0.6。</t>
  </si>
  <si>
    <t>中央财政衔接推进乡村振兴补助资金629万元、自治区财政衔接推进乡村振兴补助资金158.24万元、地（市）财政衔接推进乡村振兴补助资金95.04万元、县（区）财政衔接推进乡村振兴补助资金17万元</t>
  </si>
  <si>
    <t>察雅县扩达乡果巴村防洪堤工程</t>
  </si>
  <si>
    <t>扩达乡宗多村</t>
  </si>
  <si>
    <t>新建堤防总长度2400m，新建穿堤排水涵管2座。防洪堤总高度4.7m（基础埋深1.5m），堤身、基础和压顶均采用C25砼结构。堤脚处采用抛石压脚；距河底1.2m位置设一排dn50Pvc排水管，间距2.0m；堤身和基础每隔10米设一道沥青模板伸缩缝，堤防背坡面回填夯实土，密实度不低于0.6。</t>
  </si>
  <si>
    <t>中央财政衔接推进乡村振兴补助资金674万元、自治区财政衔接推进乡村振兴补助资金164.69万元、地（市）财政衔接推进乡村振兴补助资金105.61万元、县（区）财政衔接推进乡村振兴补助资金19万元</t>
  </si>
  <si>
    <t>察雅县烟多镇重庆幸福新村基础设施改造提升项目</t>
  </si>
  <si>
    <t>烟多镇重庆幸福新村</t>
  </si>
  <si>
    <t>新建挡土墙264m，截洪沟262m，排水沟320m。</t>
  </si>
  <si>
    <t>中央财政衔接推进乡村振兴补助资金144万元、自治区财政衔接推进乡村振兴补助资金27.85万元、地（市）财政衔接推进乡村振兴补助资金30.45万元、县（区）财政衔接推进乡村振兴补助资金4万元</t>
  </si>
  <si>
    <t>察雅县产业园区排洪渠维修改造工程</t>
  </si>
  <si>
    <t>烟多镇居委会</t>
  </si>
  <si>
    <t>本工程维修改造排洪沟117m，新建5m*5m*2.5m沉砂池一座，10m*2m*2.5m沉砂池一座，2m*2m*2.5m沉砂池一座。</t>
  </si>
  <si>
    <t>中央财政衔接推进乡村振兴补助资金75万元、自治区财政衔接推进乡村振兴补助资金12.87万元、地（市）财政衔接推进乡村振兴补助资金18.55万元、县（区）财政衔接推进乡村振兴补助资金2万元</t>
  </si>
  <si>
    <t>察雅县王卡乡王吉村乐江防洪堤工程</t>
  </si>
  <si>
    <t>王卡乡王吉村</t>
  </si>
  <si>
    <t>新建防洪堤总长度为679m，采用C25混凝土重力式结构。堤防总高度为5.2m，基础埋深1.5m，顶宽0.5m。</t>
  </si>
  <si>
    <t>中央财政衔接推进乡村振兴补助资金379万元、自治区财政衔接推进乡村振兴补助资金93.84万元、地（市）财政衔接推进乡村振兴补助资金27.56万元、县（区）财政衔接推进乡村振兴补助资金42万元</t>
  </si>
  <si>
    <t>察雅县宗沙乡宗沙村宜居宜业和美村庄建设项目</t>
  </si>
  <si>
    <t>主要建设内容为宗沙自然村：新增太阳能路灯33盏，勾臂式垃圾箱1个，入户道路（混凝土）1766.98㎡，排水明沟2231.13m，房前屋后环境整治890.00㎡，拆除新建硬化271.60㎡，场地平整678.62㎡，矮挡土墙151.47m，室外排水工程918.38m，化粪池G4-9SQF 1座，化粪池G9-30SQF 2座，1#排洪沟325.00m，2#排洪沟410.00m。
贡萨自然村：新增太阳能路灯13盏，勾臂式垃圾箱1个，入户道路（混凝土）6279.31㎡。
伪左自然村：新增太阳能路灯7盏，勾臂式垃圾箱1个，入户道路（混凝土）6116.76㎡，房前屋后环境整治150.00㎡。
空果自然村：新增太阳能路灯10盏，勾臂式垃圾箱1个，入户道路（混凝土）1958.84㎡，房前屋后环境整治230.00㎡。
多增自然村：新增太阳能路灯5盏，路灯维修19盏，勾臂式垃圾箱2个，入户道路（混凝土）6249.35㎡，房前屋后环境整治280.00㎡。
叶巴自然村：新增勾臂式垃圾箱1个，入户道路（混凝土）1149.54㎡，房前屋后环境整治280.00㎡，路灯维修15盏，道路工程（主干道1号，混凝土车行道）910.00㎡，道路工程（主干道2号，混凝土车行道）1841.00㎡。
觉贡自然村：新增勾臂式垃圾箱1个，入户道路（混凝土）4155.93㎡，房前屋后环境整治200.00㎡，路灯维修13盏。
益贡自然村：道路工程（主干道5号，混凝土车行道）1974.00㎡，太阳能路灯7盏，勾臂式垃圾箱1个，入户道路（混凝土）899.01㎡，房前屋后环境整治170.00㎡。
拉加自然村：新增太阳能路灯10盏，路灯维修13盏，勾臂式垃圾箱1个，入户道路（混凝土）91.76㎡，房前屋后环境整治150.00
㎡。
仲果自然村：新增太阳能路灯10盏，路灯维修16盏，勾臂式垃圾箱1个，入户道路（混凝土）148.88㎡，房前屋后环境整治280.00㎡，道路工程（主干道6号，混凝土车行道）2555.00㎡。</t>
  </si>
  <si>
    <t>中央财政衔接推进乡村振兴补助资金1036万元、自治区财政衔接推进乡村振兴补助资金222.05万元、地（市）财政衔接推进乡村振兴补助资金41.57万元、县（区）财政衔接推进乡村振兴补助资金82万元</t>
  </si>
  <si>
    <t>察雅县巴日乡拉麦村宜居宜业和美村庄建设项目</t>
  </si>
  <si>
    <t>巴日乡拉麦村</t>
  </si>
  <si>
    <t>主要建设内容包括入户道路7261.62m2，太阳能路灯93盏，勾臂式垃圾箱16个，混凝土车行道10922m2，边沟2731.00m，限速标志8个，波形护栏1156.00m。</t>
  </si>
  <si>
    <t>中央财政衔接推进乡村振兴补助资金550万元、自治区财政衔接推进乡村振兴补助资金92.1万元、地（市）财政衔接推进乡村振兴补助资金22.02万元、县（区）财政衔接推进乡村振兴补助资金70万元</t>
  </si>
  <si>
    <t>察雅县王卡乡夺巴村宜居宜业和美村庄建设项目</t>
  </si>
  <si>
    <t>王卡乡夺巴村</t>
  </si>
  <si>
    <t>村内修建入户道路7469平方米、购置太阳能路灯，泄洪渠235米，室外排水管网200.1米、自来水给水入户1项、和挡墙建设159米，防洪堤维修32米、灌溉取水坝维修1项，灌溉水渠维修198米。购置勾臂式垃圾箱3个等。</t>
  </si>
  <si>
    <t>中央财政衔接推进乡村振兴补助资金426万元、自治区财政衔接推进乡村振兴补助资金123.51万元、地（市）财政衔接推进乡村振兴补助资金18.26万元、县（区）财政衔接推进乡村振兴补助资金41万元</t>
  </si>
  <si>
    <t>察雅县香堆镇坤达村宜居宜业和美村庄建设项目</t>
  </si>
  <si>
    <t>香堆镇坤达村</t>
  </si>
  <si>
    <t>入户路硬化6049.59m2,新建雨水沟渠22.72m,挡土墙169.67，太阳能路灯购置，简易桥梁1座，涵洞1座等附属设施。</t>
  </si>
  <si>
    <t>中央财政衔接推进乡村振兴补助资金314万元、自治区财政衔接推进乡村振兴补助资金86.2万元、地（市）财政衔接推进乡村振兴补助资金13.49万元、县（区）财政衔接推进乡村振兴补助资金36万元</t>
  </si>
  <si>
    <t>察雅县巴日乡尼珠村人居环境改造项目</t>
  </si>
  <si>
    <t>巴日乡尼珠村</t>
  </si>
  <si>
    <t>主要建设内容为尼珠村等6个自然村乡村基础设施建设项目，主要建设内容包括道路工程、室外附属工程。其中室外附属工程主要包括：混凝土路面8870.07m2、布置勾臂式垃圾桶12个、 安装太阳能路灯41盏、 路灯维修15盏、房前屋后环境整治360m2；道路工程主要包括硬化3条路：1号路硬化混凝土车行道1953m2、 安装波形护栏488m、安装交通标志2套，2号路硬化混凝土车行道1982m2、 安装波形护栏335m、安装交通标志2套、安装盖板涵6m，3号路硬化混凝土车行道3589m2、安装波形护栏470m、安装交通标志2套、安装盖板涵5m、建设挡墙45m。</t>
  </si>
  <si>
    <t>中央财政衔接推进乡村振兴补助资金352万元、自治区财政衔接推进乡村振兴补助资金97.57万元、地（市）财政衔接推进乡村振兴补助资金15.11万元、县（区）财政衔接推进乡村振兴补助资金39万元</t>
  </si>
  <si>
    <t>五、其他类（3个）</t>
  </si>
  <si>
    <t>察雅县2024年旅发局职业技能培训</t>
  </si>
  <si>
    <t>酒店从业人员培训8名客房服务员、8名前厅服务员、收银员5名、保洁员4名、保安10名、应急救援人员10名。根据旅游资源普查文本，在三级旅游资源村甄选当地乡村导游10名，共计55名当地群众。培训45天。</t>
  </si>
  <si>
    <t>旅发局</t>
  </si>
  <si>
    <t>腾磊18089951996</t>
  </si>
  <si>
    <t>中央财政衔接推进乡村振兴补助资金56万元、自治区财政衔接推进乡村振兴补助资金19.84万元、地（市）财政衔接推进乡村振兴补助资金2.4万元、县（区）财政衔接推进乡村振兴补助资金1.76万元</t>
  </si>
  <si>
    <t>察雅县易地搬迁债券贴息资金</t>
  </si>
  <si>
    <t>易地搬迁债券贴息</t>
  </si>
  <si>
    <t>财政局</t>
  </si>
  <si>
    <t>谢爱林13322551066</t>
  </si>
  <si>
    <t>中央财政衔接推进乡村振兴补助资金701.94339万元</t>
  </si>
  <si>
    <t>察雅县扶贫贷款贴息资金</t>
  </si>
  <si>
    <t>小额信息贴息（1020.9624713979万元）及产业项目贴息农行（20.30575万元）邮储（16.47万元）</t>
  </si>
  <si>
    <t>中央财政衔接推进乡村振兴补助资金1057.7382213979万元</t>
  </si>
  <si>
    <t>七、八宿县</t>
  </si>
  <si>
    <t>昌都市八宿县</t>
  </si>
  <si>
    <t>八宿县同卡镇卡顶村饲草基地巩固提升项目</t>
  </si>
  <si>
    <t>同卡镇卡顶村</t>
  </si>
  <si>
    <t>必要性：八宿县“十三五产业项目”建设同卡镇优质饲草基地项目（一期、二期），开展人工饲草地1600亩。该基地产草量较大，为饲草产业的发展，急需进行饲草料加工建设；同时该项目目前与人饮使用同一个水源，无法满足项目灌溉需求，因此有必要为项目寻找合适水源及配套设施。
可行性：对项目现场实地踏勘，项目区上游有适宜水源，可建设取水输水工程满足项目区灌溉需求；同时，当地农牧民专业合作社急切需求进行加工厂建设，为饲草产业提供基本保障。
建设内容：提质增效饲草基地1600亩。新建取水口1个，新建50m³蓄水池1口，新建管道8060米，新建饲料生产线1条，新建电力设施1套，购置饲料厂化验室仪器设备32台（套）。
经营主体：八宿县达嘎塘农机农牧民专业合作社</t>
  </si>
  <si>
    <t>扎西江村</t>
  </si>
  <si>
    <t>2024年3年29日</t>
  </si>
  <si>
    <t>中央巩固拓展脱贫攻坚成果和乡村振兴任务资金743.58万元，自治区巩固拓展脱贫攻坚成果同乡村振兴任务资金164.37万元，市级配套资金29.35万元，县级配套资金41.09万元。</t>
  </si>
  <si>
    <t>概算已下，计划招投标</t>
  </si>
  <si>
    <t>八宿县白玛镇沙木村经济林（二期）提档升级工程</t>
  </si>
  <si>
    <t>白玛镇沙木村</t>
  </si>
  <si>
    <t>建设内容：围栏提升11700米、灌溉系统提升1071.3亩、新增园内监控系统20个。</t>
  </si>
  <si>
    <t>林业和草原局</t>
  </si>
  <si>
    <t>谭发云</t>
  </si>
  <si>
    <t>中央巩固拓展脱贫攻坚成果和乡村振兴任务资金760万元，自治区巩固拓展脱贫攻坚成果同乡村振兴任务资金1687万元，市级配套资金30万元，县级配套资金42万元。</t>
  </si>
  <si>
    <t>八宿县益青乡邦达站产站城仓储物流园工程</t>
  </si>
  <si>
    <t>益青乡索那村</t>
  </si>
  <si>
    <t>建设内容：项目占地面积15244.48平方米，总建筑面积5891.25平方米，主要包括1#（仓储物流）、2#楼（仓储物流）、3#楼（门卫室）、4#楼（设备用房）、5#楼（旱厕）、6#楼（柴油发电机房）6个新建单体建筑及室外附属工程等组成。必要性：一直以来，八宿县在交通区位上的优势并未转化为真正的经济优势。国道318穿境而过，但主要为旅游通道，加之旅游服务配套功能不完善，此线路对八宿县经济的贡献十分有限；邦达机场作为军民共用机场，运力有限，且远离县城对八宿外向型经济发展的推动作用十分微弱。川藏铁路邦达站的落地建设是八宿县在新的发展阶段下不可多得的重大机遇，以站点为依托加快八宿邦达站仓储物流园建设，将过路经济转化为枢纽经济，同时利用毗邻机场的区位优势推动铁路机场互动发展，从而形成较强的经济增长极，与八宿县城、然乌特色旅游小镇遥相呼应，共同围绕“蓝色八宿”总体目标，不断激发后发优势，提升经济发展动力，将八宿县打造成为昌都市高质量发展的重要支撑。
可行性：国家“十四五”规划中提到“建设现代物流体系，加快发展冷链物流，统筹物流枢纽设施”，自治区、昌都市区域地方规划均要求加快发展现代物流业。八宿县也将益青乡打造成为“综合交通枢纽核”作为十四五期间的重要工作，力图提升益青乡交通运输服务功能，依托其优越的交通区位条件，重点发展物流和交通运输业，打造集航空、铁路、公路于一体的综合交通枢纽，政策环境有利。同时，西藏经济已连续多年保持较高速度增长，经济发展引致物流需求攀升，市场条件有利。</t>
  </si>
  <si>
    <t>商务局</t>
  </si>
  <si>
    <t>江雨竹</t>
  </si>
  <si>
    <t>中央巩固拓展脱贫攻坚成果和乡村振兴任务资金1878.26万元，自治区巩固拓展脱贫攻坚成果同乡村振兴任务资金415.2万元，市级配套资金74.14万元，县级配套资金103.8万元。</t>
  </si>
  <si>
    <t>挂网招标</t>
  </si>
  <si>
    <t>八宿县蔬菜种植基地建设项目</t>
  </si>
  <si>
    <t>白玛镇珠巴村（巴东自然村）</t>
  </si>
  <si>
    <t>必要性：《2022 年八宿县人民政府工作报告》提出全县要聚力产业 优化升级，厚植高质量发展动能。聚焦现代农牧业、清洁能源、 绿色工业、文旅康养，打造新的支柱产业、产业集群、产业生态， 努力在新赛道上起步领跑。抓住川藏铁路等重大建设项目对农产品的需求，推动农业供给侧结构性改革。同时八宿县蔬菜供应主要依靠外运，蔬菜价格较高，通过项目建设可有效解决本县蔬菜供应问题，增加蔬菜品种、降低整县蔬菜价格，增加群众收入。
可行性：八宿县是农牧结合经济类型区，在市委、市政府的领导下，在县委、县政府的大力主抓下，当地依托高原特有的光热资源，不断努力发展科技含量高、技术集约化、设施化的蔬菜种植业，通过发展反季节蔬菜设施种植和特色作物种植，提高种植业附加值和市场竞争力，以此促进八宿县现代农业更高质量发展，布局更优化的经济作物种植结构。
建设内容：新建蔬菜种植日光温室45栋、总面积约31905㎡。新建管理用房1间（200m²）、控制室1间（100㎡），旱厕1座，道路硬化3.3公里(3.5米宽) 、砖砌围墙1600米，新建自动水肥灌溉系统1套，农业物联网系统1套，购置车辆2辆，购置农用机具1项等。
经营主体：白玛镇旺比村</t>
  </si>
  <si>
    <t>中央巩固拓展脱贫攻坚成果和乡村振兴任务资金2100.54万元，自治区巩固拓展脱贫攻坚成果同乡村振兴任务资金764.347万元（自治区少数民族发展资金414万元），县级配套资金125.62万元。</t>
  </si>
  <si>
    <t>审核概算</t>
  </si>
  <si>
    <t>八宿县人畜分离项目</t>
  </si>
  <si>
    <t>八宿县</t>
  </si>
  <si>
    <t>建设内容：实施人畜分离1500户。
必要性：改善人居环境，提高群众生活水平。</t>
  </si>
  <si>
    <t>刘鹏</t>
  </si>
  <si>
    <t>中央巩固拓展脱贫攻坚成果和乡村振兴任务资金1500万元。</t>
  </si>
  <si>
    <t>八宿县佳穆俄曲葡萄基地民宿建设项目</t>
  </si>
  <si>
    <t>八宿县孜嘎村</t>
  </si>
  <si>
    <t>建设内容：新建主题民宿1000㎡，旅游厕所1座（男女共6坑位），经济林木种植1200㎡，户外休闲休憩设施，网红小品建筑2处，生态停车场300㎡，冲水充电桩3套，供暖供氧设备、配套污水处理一体化设施及其它附属设施。必要性：项目的建成可以有效将林卡乡农特产品与旅游民宿高效结合，打造集住宿娱乐为一体的综合型产业，同时，能够填补林卡乡无住宿的空白，扭转单一的旅游经济产业链，帮助群众开拓视野，带动群众参与旅游经营，实现增收。</t>
  </si>
  <si>
    <t>旅游发展局</t>
  </si>
  <si>
    <t>陶艳</t>
  </si>
  <si>
    <t>中央巩固拓展脱贫攻坚成果和乡村振兴任务资金250万元，自治区巩固拓展脱贫攻坚成果同乡村振兴任务资金84万元，市级配套资金111万元，县级配套资金25万元。</t>
  </si>
  <si>
    <t>八宿县怒江峡谷观景台边坡治理工程</t>
  </si>
  <si>
    <t>邦达镇同尼村</t>
  </si>
  <si>
    <t>建设内容：对怒江峡谷4号观景台边坡进行治理，治理边坡总面积5000平方米，挡墙200米等附属设施建设</t>
  </si>
  <si>
    <t>八宿县藏东源创业投资有限公司</t>
  </si>
  <si>
    <t>李昕智</t>
  </si>
  <si>
    <t>中央巩固拓展脱贫攻坚成果和乡村振兴任务资金152万元，自治区巩固拓展脱贫攻坚成果同乡村振兴任务资金33.6万元，县级配套资金14.4万元。</t>
  </si>
  <si>
    <t>八宿县邦达镇文旅项目</t>
  </si>
  <si>
    <t>邦达镇邦达村</t>
  </si>
  <si>
    <t>建设内容：新建黑色帐篷4顶、白色帐篷20顶、总占地面积2400平米、安装2000米的围栏等配套设施。
可行性：邦达镇作为318线重要节点，旅游资源丰富，游客流量充足，利于发展旅游产业项目，促进群众增收。
经营主体：八宿县邦达镇</t>
  </si>
  <si>
    <t>邦达镇</t>
  </si>
  <si>
    <t>向永</t>
  </si>
  <si>
    <t>中央巩固拓展脱贫攻坚成果和乡村振兴任务资金30万元。</t>
  </si>
  <si>
    <t>八宿县白玛镇珠巴村旅游民宿建设项目</t>
  </si>
  <si>
    <t>白玛镇珠巴村</t>
  </si>
  <si>
    <t>建设内容：新建民宿2000㎡，农家乐、景观提升、给排水处理设备、网红小品建筑3处、室外旅游厕所2座（男女共6坑位）、充水充电桩3套、供暖供氧、帐篷营地8处等相关配套设施。项目的建设意义，可以将珠巴村交通区位优势全部发挥，进一步优化全县旅游住宿形式，丰富游客住宿形式，进一步提高游客与周边环境和当地文化的体验感和互动性，打造八宿特色的住宿产业！带动10户，12人
经营主体：白玛镇珠巴村村委会</t>
  </si>
  <si>
    <t>中央巩固拓展脱贫攻坚成果和乡村振兴任务资金423.25万元，自治区巩固拓展脱贫攻坚成果同乡村振兴任务资金109.47万元，市级配套资金128.7万元，县级配套资金28.98万元。</t>
  </si>
  <si>
    <t>八宿县林卡乡葡萄种植基地道路配套工程</t>
  </si>
  <si>
    <t>林卡乡孜嘎村</t>
  </si>
  <si>
    <t>建设内容：新建混凝土路面2.2公里，全线挖方0.11万方，填方0.78万方，防护工程4258方，盖板涵2道、波纹管涵1道、波形护栏2.2公里。</t>
  </si>
  <si>
    <t>黄忠辉</t>
  </si>
  <si>
    <t>中央巩固拓展脱贫攻坚成果和乡村振兴任务资金395.2万元，自治区巩固拓展脱贫攻坚成果同乡村振兴任务资金102.96万元，县级配套资金21.84万元。</t>
  </si>
  <si>
    <t>八宿县西巴经济林取水灌溉工程</t>
  </si>
  <si>
    <t>白玛镇西巴村</t>
  </si>
  <si>
    <t>建设内容：：机井（150-200m）10口，光伏抽水系统（5.5KW）10套，150立方米蓄水池10个，管线配套：PEΦ110水管1000米，Φ110阀门30个，PEΦ25水管5000米，Φ25阀门100个，10个蓄水池护栏。</t>
  </si>
  <si>
    <t>中央巩固拓展脱贫攻坚成果和乡村振兴任务资金287.17万元，自治区巩固拓展脱贫攻坚成果同乡村振兴任务资金63.48万元，市级配套资金11.33万元，县级配套资金15.87万元。</t>
  </si>
  <si>
    <t>八宿县拉根乡林木种植基地改造提升项目</t>
  </si>
  <si>
    <t>拉根乡尼巴村</t>
  </si>
  <si>
    <t>建设内容：实施人工植苗（整地、栽植、施肥、补植、浇水、管护），栽当年栽植苗木26315株，其中：云杉苗木9649株、金叶榆8333株、红叶石楠8333株；第二、三年补植苗木5265株，其中：云杉苗木1931株、金叶榆1667株、红叶石楠1667株,实施种植基地绿化面积121.1亩。施有机肥236835.0kg（施底肥按新栽植8.0kg/穴，施复合肥36923.7kg（含原已成活苗木和新栽植苗木1.0kg/穴，第二、三年各一次），维修原有灌溉系统的管线，购置中型装载机、小型挖机（起苗机）。</t>
  </si>
  <si>
    <t>中央巩固拓展脱贫攻坚成果和乡村振兴任务资金288.77万元，自治区巩固拓展脱贫攻坚成果同乡村振兴任务资金63.83万元，市级配套资金11.4万元，县级配套资金15.96万元。</t>
  </si>
  <si>
    <t>八宿县庭院经济项目</t>
  </si>
  <si>
    <t>拉根乡尼巴村、绕巴村、拉根村、瓦达村、瓦来村、白玛镇珠巴村、沙木村</t>
  </si>
  <si>
    <t>必要性：庭院经济是实施乡村振兴战略的重要抓手，通过发展庭院经济，可以促进农村产业的多元化和特色化发展，推动农村经济带转型升级，实现乡村振兴。
可行性：项目建设可有效改善八宿县八宿县的农业产业链条，提升农业产业链的价值，发展农产品加工业、乡村旅游业等，可以大大改善农产品的附加值和市场竞争力。
建设内容：新建30平方米小型暖棚用于蔬菜培苗及反季节蔬菜种植，发放菜种、树苗，搭建葡萄架，配套编织、藏唐卡、雕刻等民族工艺品制作体验设备，配备家庭旅社基础条件改善设施、庭院经济专业知识培训。
经营主体：各村委会</t>
  </si>
  <si>
    <t>中央巩固拓展脱贫攻坚成果和乡村振兴任务资金326.8万元，自治区巩固拓展脱贫攻坚成果同乡村振兴任务资金72.24万元，市级配套资金12.9万元，县级配套资金18.06万元。</t>
  </si>
  <si>
    <t>八宿县拉根乡尼巴村牧场道路</t>
  </si>
  <si>
    <t>必要性：本项目是当地村民到达牧场的唯一通道，原路为土路，路基宽度仅为2.5-3米，因为是土路及公路较陡，少涵，一遇雨季，道路泥泞村民就无法出行，存在极大的安全隐患。公路的不通畅也制约了当地的经济发展。项目的修建可使居民出行平均缩短约时0.2小时，村民也可以在项目修建中参与进来，增加村民人均收入400元，可行性：当地村委相当重视该项目建设，群众对于公路的修建积极性较高，也希望党和政府早日为他们修建这座致富公路，该公路的修建将为该村社会稳定、经济发展，为全面发展乡村振兴奠定了一定的基础，群众充满信心，愿意为修建公路最大限度的投工投劳。现状：无等级砂石路面，无安防设施。建设内容：新建10公里砂石路面四级。全线挖方8.36万立方米，填方0.33万立方米，涵洞4道，全线采用6cm厚天然砂砾石路面。</t>
  </si>
  <si>
    <t>中央巩固拓展脱贫攻坚成果和乡村振兴任务资金249.68万元，自治区巩固拓展脱贫攻坚成果同乡村振兴任务资金63.2万元，县级配套资金13.73万元。</t>
  </si>
  <si>
    <t>八宿县大唐集团风力发电项目</t>
  </si>
  <si>
    <t>大唐集团建设风力发电基地，280万元投资于该项目，年产生效益预计20万元用于群众分红。                                                                   可行性、必要性：国家政策政策、符合地方发展实际、收益相对稳定，预计收益4个村每村5万元以上。                                  项目经营主体：大唐集团。</t>
  </si>
  <si>
    <t>莫文斐</t>
  </si>
  <si>
    <t>中央扶持发展村集体经济资金280万元</t>
  </si>
  <si>
    <t>完成初步设计</t>
  </si>
  <si>
    <t>二、美丽宜居类</t>
  </si>
  <si>
    <t>八宿县益青乡尼琼村美丽宜居村建设项目</t>
  </si>
  <si>
    <t>益青乡尼琼村</t>
  </si>
  <si>
    <t>建设内容：1、户厕改造：新集成式卫生间130个
2、给水提升：打水井7口，C25现浇蓄水池7个，80发热管1928米，32发热管918米。光伏发电7套
污水管网：200污水管道5270米，污水井220个。一体化污水处理设备13套
3、道路提升：道路8500平方米，围墙改造620立方米
4、改善村内照明设施。
5、人居环境：不锈钢垃圾桶24个。
6、智慧乡村建设</t>
  </si>
  <si>
    <t>中央巩固拓展脱贫攻坚成果和乡村振兴任务资金1049.7万元；自治区巩固拓展脱贫攻坚成果和乡村振兴任务资金365.93万元；市级配套资金92.95万元；县级配套资金135.85万元。</t>
  </si>
  <si>
    <t>八宿县白玛镇旺比村美丽宜居村建设项目</t>
  </si>
  <si>
    <t>白玛镇旺比村</t>
  </si>
  <si>
    <t>建设内容：1、户厕改造：新建户厕，水厕
2、给水提升：给水管网、重建2座蓄水池，2座沉沙池，2座净水设施
3、污水管网：全村考虑污水管网
4、道路提升：村道提升2700m及入户道路提升1300㎡，增加道路边沟灌溉渠536m
5、增加一座桥梁，户外线路梳理。
6、边坡治理：道路边坡治理3000㎡及河道冲沟整治
7、人居环境：垃圾收集箱、垃圾转运车；村内门前屋后种花、种草3000平方。
8、智慧乡村建设</t>
  </si>
  <si>
    <t>中央巩固拓展脱贫攻坚成果和乡村振兴任务资金1892.26万元（中央少数民族发展资金762万元）；自治区巩固拓展脱贫攻坚成果和乡村振兴任务资金392.98万元；市级配套资金100万元；县级配套资金104.57万元。</t>
  </si>
  <si>
    <t>八宿县白玛镇西巴村美丽宜居村建设项目</t>
  </si>
  <si>
    <t>建设内容：1、风貌整治：屋面防水改造9200平方；围墙整治3000米。
2、给水提升：集中供水工程
3、道路提升：村内道路1800平方
4、改善村内照明设施。
5、边坡治理：自然灾害治理排洪沟400米
6、人居环境：垃圾收集箱、垃圾转运车；村内门前屋后种花、种草1200平方。
7、智慧乡村建设</t>
  </si>
  <si>
    <t>中央巩固拓展脱贫攻坚成果和乡村振兴任务资金949.49万元；自治区巩固拓展脱贫攻坚成果和乡村振兴任务资金191.9万元；县级配套资金50.04万元。</t>
  </si>
  <si>
    <t>三、以工代赈类</t>
  </si>
  <si>
    <t>八宿县同卡镇沙热村山洪沟治理工程以工代赈项目</t>
  </si>
  <si>
    <t>同卡镇沙热村</t>
  </si>
  <si>
    <t>治理山洪沟500m，农桥一座</t>
  </si>
  <si>
    <t>许东</t>
  </si>
  <si>
    <t>中央以工代赈任务资金197万元；县级配套资金21.69万元。</t>
  </si>
  <si>
    <t>八宿县吉达乡占果水渠工程以工代赈项目</t>
  </si>
  <si>
    <t>吉达乡</t>
  </si>
  <si>
    <t>维修取水口1座，铺设DN200PE管8km，配套渠系建筑物</t>
  </si>
  <si>
    <t>中央以工代赈任务资金191万元；县级配套资金20.5万元。</t>
  </si>
  <si>
    <t>昌都市八宿县同卡镇卡丁俄觉安置点基础设施提升工程</t>
  </si>
  <si>
    <t>同卡镇卡丁俄觉安置点</t>
  </si>
  <si>
    <t>维修改造点内道路0.8公里，维修村级晒谷场及附属设施</t>
  </si>
  <si>
    <t>住建局</t>
  </si>
  <si>
    <t>蒋亮</t>
  </si>
  <si>
    <t>自治区以工代赈任务资金244万元；县级配套资金16万元。</t>
  </si>
  <si>
    <t>八宿县小额信贷贴息贷款</t>
  </si>
  <si>
    <t>小额信贷贴息贷款补偿金</t>
  </si>
  <si>
    <t>中央巩固拓展脱贫攻坚成果和乡村振兴任务资金877.33万元</t>
  </si>
  <si>
    <t>八、左贡县</t>
  </si>
  <si>
    <t>一、生产发展类（含产业基础设施配套类）</t>
  </si>
  <si>
    <t>左贡县</t>
  </si>
  <si>
    <t>左贡县下林卡乡葡萄基地建设</t>
  </si>
  <si>
    <t>下林卡乡旭日村</t>
  </si>
  <si>
    <t>新建地面硬化：765㎡；绿化：654㎡，保鲜仓库：408.24㎡，水肥一体化40㎡，376.04㎡，通透式铸铁围墙：1100m；22cm厚C30混凝土面层：11499.9㎡（机耕道、步行道），20cm厚级配砂砾：13449.9㎡（机耕道、步行道）葡萄苗补种：21558株等附属设施</t>
  </si>
  <si>
    <t>袁权霸
18389076428</t>
  </si>
  <si>
    <t>中央财政衔接资金500万元，自治区衔接资金260万元，县级衔接资金15.51万元。</t>
  </si>
  <si>
    <t>左贡县蔬菜老旧大棚升级改造项目</t>
  </si>
  <si>
    <t>左贡县田妥镇、扎玉镇、旺达镇</t>
  </si>
  <si>
    <t>对左贡县田妥镇、扎玉镇、旺达镇3个乡镇老旧蔬菜大棚进行维修改造，改造总面积41948.28平方米，配电、给水购买耕地机等配套附属设施。</t>
  </si>
  <si>
    <t>牛勇军
13659558722</t>
  </si>
  <si>
    <t>中央财政衔接资金714万元，自治区衔接资金160万元，县级衔接资金56万元。</t>
  </si>
  <si>
    <t>左贡县优质果树种植到户庭院经济项目</t>
  </si>
  <si>
    <t>扎玉镇地库村、东坝乡军拥村</t>
  </si>
  <si>
    <t>购买花牛或黑卡苹果苗4350株，分发给群众自行种植，引导群众开展新品种种植和果树品种改良。树径4公分的当年能挂果。</t>
  </si>
  <si>
    <t>中央财政衔接资金53万元，自治区衔接资金23万元，县级衔接资金11.5万元。</t>
  </si>
  <si>
    <t>左贡县人畜分离改造工程</t>
  </si>
  <si>
    <t>左贡县旺达镇、田妥镇、中林卡乡、碧土乡、扎玉镇</t>
  </si>
  <si>
    <t>完成旺达镇、田妥镇、中林卡乡、扎玉镇、碧土乡945户人畜分离分散式改造工作，完成碧土乡碧土村15户人畜分离集中式改造工作。</t>
  </si>
  <si>
    <t>扎西白珍
15089070383</t>
  </si>
  <si>
    <t>中央财政衔接资金967.5万元。</t>
  </si>
  <si>
    <t>左贡县中林卡乡葡萄基地（四标和五标）现代化农业提升项目</t>
  </si>
  <si>
    <t>中林卡乡若巴村</t>
  </si>
  <si>
    <t>4、5标更换滴灌系统DN160主管1100m、DN110支管1200m、DN90支管10600m、DN63支管3200m,毛管128919m、滴管头，新建500m³蓄水池4座，修建入园人行道路2300㎡及园区道路硬化4600㎡。</t>
  </si>
  <si>
    <t>中央财政衔接资金1225.91万元，自治区衔接资金600万元，市级资金423.41万元。</t>
  </si>
  <si>
    <t>左贡县下林卡乡旧巴石榴基地提质增效项目</t>
  </si>
  <si>
    <t>下林卡乡旧巴村</t>
  </si>
  <si>
    <t>增加取水口及排沙池等设施，石榴补植补造4000多株及网围栏维修等。</t>
  </si>
  <si>
    <t>仁青多吉13618952595</t>
  </si>
  <si>
    <t>中央财政衔接资金424万元，自治区衔接资金80万元，县级衔接资金25.45万元。</t>
  </si>
  <si>
    <t>左贡县碧土乡龙西村经济林提质增效项目</t>
  </si>
  <si>
    <t>碧土乡龙西村</t>
  </si>
  <si>
    <t>碧土乡龙西村种植香梨和苹果共8223株，建蓄水池1座，蓄水量336立方米安装PE160水管干管3000米，PE63水管干管909米，PE32水管支管880米，阀门191个。</t>
  </si>
  <si>
    <t>中央财政衔接资金440.96万元，自治区衔接资金143万元，县级衔接资金66.04万元。</t>
  </si>
  <si>
    <t>左贡县旺达镇孟琼村农家乐改扩建项目</t>
  </si>
  <si>
    <t>旺达镇孟琼村</t>
  </si>
  <si>
    <t>利用扶持资金购买15个蒙古包，15个藏式帐篷，帐篷内配套藏式卡座、卡垫、桌子等100套，购买音响设备1套，购买厨柜、锅铲、电磁炉、碗筷等厨具1套，购买500公斤花种子。</t>
  </si>
  <si>
    <t>旺达镇人民政府</t>
  </si>
  <si>
    <t>平措杰
15208088904</t>
  </si>
  <si>
    <t>财政扶持发展新型农村集体经济70万元。</t>
  </si>
  <si>
    <t>（一）水利类</t>
  </si>
  <si>
    <t>左贡县东坝乡水系贯通及灌溉工程项目</t>
  </si>
  <si>
    <t>东坝乡军拥村、普卡村、格瓦村、坝雪村</t>
  </si>
  <si>
    <t>新建输水管道2条，DN100镀锌钢管3210米，DN150镀锌钢管3738米，DN63PE管660米，DN75PE管3112米，DN200镀锌钢管2006米，DN160PE钢管2386米等配套附属设施。</t>
  </si>
  <si>
    <t>王学科
18708080607</t>
  </si>
  <si>
    <t>中央财政衔接资金997万元，自治区衔接资金320万元，市级资金182.88万元，县级衔接资金71.51万元。</t>
  </si>
  <si>
    <t>左贡县仁果乡若巴村灌溉工程</t>
  </si>
  <si>
    <t>仁果乡沙龙村</t>
  </si>
  <si>
    <t>新建DN300无缝钢管2250米，支墩75个，镇墩23个，闸阀5套</t>
  </si>
  <si>
    <t>中央财政衔接资金134万元，自治区衔接资金26万元，县级衔接资金12.14万元。</t>
  </si>
  <si>
    <t>（二）交通类</t>
  </si>
  <si>
    <t>左贡县下林卡乡友巴村至果热村公路工程</t>
  </si>
  <si>
    <t>下林卡乡友巴村</t>
  </si>
  <si>
    <t>5.397沥青混凝土路面，四级公路。路面宽度6.5米。</t>
  </si>
  <si>
    <t>冉成文
18208055845</t>
  </si>
  <si>
    <t>中央财政衔接资金2234万元，自治区衔接资金663万元，县级衔接资金57.45万元。</t>
  </si>
  <si>
    <t>三、宜居宜业和美乡村类（人居环境整治类）</t>
  </si>
  <si>
    <t>左贡县旺达镇夯达村宜居宜业和美乡村</t>
  </si>
  <si>
    <t>旺达镇夯达村</t>
  </si>
  <si>
    <t>新建村内线路改6400m；农田设施9313.54m；污水管DN400、DN300、DN200，长3791m；污水井47个、跌水井59个、污水处理设施2个；路面硬化12426.77；砂石路594.63；路边沟1051m等配套附属设施。</t>
  </si>
  <si>
    <t>中央财政衔接资金702万元，自治区衔接资金160万元，县级衔接资金15.69万元。</t>
  </si>
  <si>
    <t>左贡县中林卡乡若巴村宜居宜业和美乡村</t>
  </si>
  <si>
    <t>新建村内线路改造6400m；农田设施9313.54m；污水管DN400、DN300、DN200，长3791m；污水井47个、跌水井59个、化粪池2个；路面改造12426.77；砂石路594.63；路边沟1051m等配套附属设施。庭院经济对全村63户群众，发放每户2-3珠葡萄苗木进行种植。</t>
  </si>
  <si>
    <t>中央财政衔接资金619万元，自治区衔接资金259万元，县级衔接资金20.62万元。</t>
  </si>
  <si>
    <t>左贡县中林卡乡俄巴村宜居宜业和美乡村</t>
  </si>
  <si>
    <t>中林卡乡俄巴村</t>
  </si>
  <si>
    <t>新建灌溉沟渠655m；河边挡墙760m；村内线路6300m；污水管DN500、DN400、DN300、DN200，长6722m；污水井106个、跌水井71个、污水处理设施3个；路面硬化18045.89；砂石路2468.27等配套附属设施。发放每户2-3珠葡萄苗木进行种植。</t>
  </si>
  <si>
    <t>中央财政衔接资金1079万元，（其中含中央少数民族发展任务资金498万元）自治区财政衔接推进乡村振兴补助资金507万元(其中含自治区少数民族发展任务资金270万元)，县级配套资金137.97万元。</t>
  </si>
  <si>
    <t>左贡县扎玉镇巴给村宜居宜业和美乡村</t>
  </si>
  <si>
    <t>扎玉镇巴给村</t>
  </si>
  <si>
    <t>道路硬化长843.482米，面积2664.7平方米；化粪池28个，污水管线700米；农田设施8616.72米；灌溉沟渠3999米；到户种植经济林木2-3株。</t>
  </si>
  <si>
    <t>中央财政衔接资金582万元，自治区衔接资金228万元，县级衔接资金42.68万元。</t>
  </si>
  <si>
    <t>左贡县扎玉镇巴藏村村宜居宜业和美乡村</t>
  </si>
  <si>
    <t>扎玉镇巴藏村</t>
  </si>
  <si>
    <t>道路硬化长2647.067米，面积9061.137平方米；化粪池35个；污水管线DN200  875米；农田设施9180米；灌溉沟617米；钢筋石笼146.9米；到户种植经济林木2-3株。</t>
  </si>
  <si>
    <t>中央财政衔接资金700万元，自治区衔接资金144万元，县级衔接资金118.31万元。</t>
  </si>
  <si>
    <t>四、扶贫贷款贴息类</t>
  </si>
  <si>
    <t>左贡县易地扶贫搬迁农村基础设施贷款贴息</t>
  </si>
  <si>
    <t>实施2024年易地扶贫搬迁农村基础设施贷款贴息473.2万元</t>
  </si>
  <si>
    <t>尼玛玉珍
18189091114</t>
  </si>
  <si>
    <t>中央财政衔接推进乡村振兴补助资金473.2万元.</t>
  </si>
  <si>
    <t>左贡县小额信贷贴息</t>
  </si>
  <si>
    <t>实施2024年小额信贷贴息。</t>
  </si>
  <si>
    <t>中央财政衔接推进乡村振兴补助资金719.73万元.</t>
  </si>
  <si>
    <t>左贡县农牧民跨区域转移就业路费补贴</t>
  </si>
  <si>
    <t>全县跨省9人，其中脱贫户跨省7人。在对跨省有组织劳务输出,且年度就业时间累计达到6个月及以上的脱贫人口给予每人 2000元的标准上增加50%的资金。</t>
  </si>
  <si>
    <t>中央财政衔接推进乡村振兴补助资金0.7万元</t>
  </si>
  <si>
    <t>九、芒康县</t>
  </si>
  <si>
    <t>第二批资金计划安排3800万元</t>
  </si>
  <si>
    <t>芒康县</t>
  </si>
  <si>
    <t>芒康县高产奶牛良种覆盖试点工程项目</t>
  </si>
  <si>
    <t>曲孜卡乡</t>
  </si>
  <si>
    <t>必要性：有利于调整芒康县农牧业产业结构，发展规模化、标准化养殖基地，完善芒康县特色农牧业体系，培育新的增长点。可行性：群众养殖意愿强烈，且出栏牦牛广受市场喜爱，现已无法满足市场的需求。产业项目经营主体：建成后交给曲孜卡乡。建设内容：奶牛改良站建筑215.85㎡，纳西乡上盐井村新建黄牛改良站32.37平方米，邦达乡加尼顶村、措瓦乡通沙村、曲登乡邓巴村、朱巴龙乡达嘎顶村各新建黄牛改良站42.46平方米，曲孜卡乡拉久西村扩建黄牛改良站12.92平方米。奶牛改良站设备采购（每站点配置隔离场所、保定架、液氮罐、配种器械等）、高产荷斯坦奶牛采购193头、冻精采购300粒、达许村紫花苜蓿养护203亩。参与群众受益人：为本乡村193人实现增收48万元。</t>
  </si>
  <si>
    <t>县农业农村局</t>
  </si>
  <si>
    <t>斯朗江错13658953788</t>
  </si>
  <si>
    <t>2024年3月25</t>
  </si>
  <si>
    <t>中央财政衔接推进乡村振兴补助资金620万元，自治区财政衔接推进乡村振兴补助资金220.2105万元，地（市）财政衔接推进乡村振兴补助资金6.76万元，县（区）财政衔接推进乡村振兴补助资金33.6595万元</t>
  </si>
  <si>
    <t>芒康县萨日西藏猪养殖基地粪污资源化利用项目</t>
  </si>
  <si>
    <t>安麦西村萨日西组</t>
  </si>
  <si>
    <t>必要性：粪污资源化利用为旁边的蔬菜大棚和果园提供了肥料，减少了化肥的使用量，同时养殖基地减少了粪污的排放，是健全绿色低碳循环发展经济体系，推进了资源节约、循环利用，降低能耗、物耗。践行了国家社会主义生态文明建设。可行性：完善了藏猪养殖基地的基础设施，为养殖基地提供了一个良好的养殖环境，保证了养殖场生猪的健康与其肉质的优良。产业项目经营主体：建成后交给西藏芒康县萨日西藏猪养殖农民专业合作社。建设内容：新建取水口到蓄水池DN35PE管道、蓄水池到场区的DN50PE主管道，场区内的DN35PE支管，新建粪污处理设备到原排水池的DN200排污管，新建生活蓄水池、消毒间及消毒设备，维修原有建筑的屋顶及照明，拆除原有储粪池，新建MBR一体化水处理设备，购置粪污运输车，新建广告墙。参与群众受益人：为本乡村30人实现增收9万元。</t>
  </si>
  <si>
    <t>中央财政衔接推进乡村振兴补助资金210万元，自治区财政衔接推进乡村振兴补助资金60万元，地（市）财政衔接推进乡村振兴补助资金15万元，县（区）财政衔接推进乡村振兴补助资金15万元</t>
  </si>
  <si>
    <t>芒康县旅游特色民宿项目</t>
  </si>
  <si>
    <t>纳西乡、如美镇</t>
  </si>
  <si>
    <t>必要性：芒康县地处G318、G214交汇处，进藏游客众多，虽然有较多的家庭旅馆，但是没有特色藏式精品民俗，不能满足游客对旅游服务设施的特定需求和中低端消费群体的需要。可行性：根据芒康县创全区旅游名县的现实需要，趁着区、市、县对旅游产业支持的东风，加快完善全县旅游基础配套，发展具有本地特色的餐饮、娱乐、藏文化体验等，切实打出“卓卓康巴 大美芒康”的旅游品牌。产业项目经营主体：建成后由加达村村民委员会做成村集体经济，共同受益。建设内容：项目民宿入户道路改造1.2公里，提升风貌改、环境卫生造，8户房前屋后种草、种花、种树，形成特色民宿8户水电改造，消防配套设施，室内配套等形成单一或整体形式的民宿，前期拟定合同，为村集体增收并起到民宿项目的示范带头作用，将民俗项目与旅游景区有机连接。参与群众受益人：为本村组106户526人实现增收12万元并增加当地就业岗位。</t>
  </si>
  <si>
    <t>县旅游局</t>
  </si>
  <si>
    <t>叶聪18289083204</t>
  </si>
  <si>
    <t>中央财政衔接推进乡村振兴补助资金280万元，自治区财政衔接推进乡村振兴补助资金60万元，地（市）财政衔接推进乡村振兴补助资金40万元，县（区）财政衔接推进乡村振兴补助资金20万元</t>
  </si>
  <si>
    <t>芒康县2024年人畜分离项目</t>
  </si>
  <si>
    <t>芒康县12个乡（镇）</t>
  </si>
  <si>
    <t>芒康县北中部乡（镇）计划实施人畜分离2000户，嘎托镇、宗西乡、如美镇、曲登乡、莽岭乡、措瓦乡、洛尼乡、索多西乡、曲孜卡乡、竹巴龙乡、帮达乡、徐中乡，所有乡镇实施分散式人畜分离2000户，预计户均增收2800元。</t>
  </si>
  <si>
    <t>县乡村振兴局</t>
  </si>
  <si>
    <t>洛松尼玛
13889052031</t>
  </si>
  <si>
    <t>中央财政衔接推进乡村振兴补助资金2000万元</t>
  </si>
  <si>
    <t>芒康县青稞粮仓古法酿酒庄园</t>
  </si>
  <si>
    <t>芒康县帮达乡毛尼村</t>
  </si>
  <si>
    <t>中央扶持资金70万元，用于厂房建设及部分必要设备采购</t>
  </si>
  <si>
    <t>县委组织部</t>
  </si>
  <si>
    <t>温升淼17708956076</t>
  </si>
  <si>
    <t>村集体经济项目</t>
  </si>
  <si>
    <t>（一）农田灌溉</t>
  </si>
  <si>
    <t>芒康县帮达乡加尼顶村农田灌溉项目</t>
  </si>
  <si>
    <t>帮达乡加尼顶村</t>
  </si>
  <si>
    <t>必要性：目实施后，可充分利用有限的水资源，提高水利用系数，提高农田灌溉保证率，促进粮食增产、农牧民增收，促进该村经济社会的协调发展，进一步突出党和政府对农牧民群众的关怀，增强党在人民群众中的凝聚力召力，促使各族群众安定团结，是一个民心工程、党心工程。可行性：项目区水资源根据现场勘查，在枯水期水流量较大，经了解当该河完全可以满足农田灌溉要求。产业项目经营主体：建成后交给帮达乡加尼顶村。建设内容：新建水渠及配套设施5350米（300*400砼水渠）新建PE200管道3500米及配套设施。参与群众受益人：为本乡村实现增收78万元。</t>
  </si>
  <si>
    <t>中央财政衔接推进乡村振兴补助资金350万元，地（市）财政衔接推进乡村振兴补助资金10万元，县（区）财政衔接推进乡村振兴补助资金33.85万元</t>
  </si>
  <si>
    <t>中央以工代赈项目</t>
  </si>
  <si>
    <t>芒康县竹巴龙乡竹巴龙村白洋组蓄水池及渠道维修项目</t>
  </si>
  <si>
    <t>竹巴龙乡竹巴龙村</t>
  </si>
  <si>
    <t>必要性:因竹巴龙乡竹巴龙村白洋组原蓄水池损坏大，渠道损坏多，漏水严重，须对原蓄水池进行维修，保障竹巴龙乡白洋组1000余亩耕地和草地灌溉用水。
可行性:白洋组已通路，材料运输便利，且水源水量稳定，项目实施已成熟。
建设内容：新建2个500立方水池，2000米DE250PE管道，
参与群众受益人：该项目预计为本地34人增收，预计增收可达48万元。</t>
  </si>
  <si>
    <t>县水利局</t>
  </si>
  <si>
    <t>保罗13889059283</t>
  </si>
  <si>
    <t>中央财政衔接推进乡村振兴补助资金200万元，地（市）财政衔接推进乡村振兴补助资金9.01万元，县（区）财政衔接推进乡村振兴补助资金5万元</t>
  </si>
  <si>
    <t>芒康县莽岭乡上莽岭村防洪堤工程</t>
  </si>
  <si>
    <t>莽岭乡上莽岭村</t>
  </si>
  <si>
    <t>必要性：莽岭乡上莽岭村汛期山洪灾害严重，对周边农田破坏较大，危及附近居民生命财产安全，修建防洪堤迫在眉睫。
可行性：莽岭乡地材丰富，可保障工程建设所需砂石料，且修建防洪堤技术已相对成熟。
建设内容：新建防洪堤1.5km，防洪标准10年一遇，
参与群众受益人：该项目预计为本地56人增收，预计增收可达52万元。</t>
  </si>
  <si>
    <t>中央财政衔接推进乡村振兴补助资金229万元，自治区财政衔接推进乡村振兴补助资金6万元，地（市）财政衔接推进乡村振兴补助资金9.51万元，县（区）财政衔接推进乡村振兴补助资金7万元</t>
  </si>
  <si>
    <t>芒康县措瓦乡通沙村水利基础设施短板建设项目</t>
  </si>
  <si>
    <t>措瓦乡通沙村</t>
  </si>
  <si>
    <t>通沙村江达组，维修8km水渠、维修给水管道500m，维修加固蓄水池2座。通沙村沙比组，维修6km水渠、维修给水管道2km、维修3座蓄水池。新建河床取水枢纽1座，新建10立方蓄水池1座，铺设dn63引水管道4.5km，入户工程11处。</t>
  </si>
  <si>
    <t>中央财政衔接推进乡村振兴补助资金172万元，自治区财政衔接推进乡村振兴补助资金30万元，地（市）财政衔接推进乡村振兴补助资金31.25万元，县（区）财政衔接推进乡村振兴补助资金12万元</t>
  </si>
  <si>
    <t>芒康县洛尼乡当佐村德西组朵赤嘎、当佐组尼当小组供水保障工程</t>
  </si>
  <si>
    <t>洛尼乡当佐村德西组朵赤嘎至当佐组尼当小组</t>
  </si>
  <si>
    <t>必要性:当佐村因当地群众居住分散，且现状水源水量变小，无法满足正常供水需求。
可行性:芒康县已建成多处农村供水工程，积累相关成功经验，本项目拟建水源经调查后可满足正常供水需求。得到当地农牧民群众大力支持。
建设内容：取水口2座，20方蓄水池2座，引水管道7.4km，防冻取水桩34套。
参与群众受益人：该项目预计为本地31人增收，预计增收可达51万元。</t>
  </si>
  <si>
    <t>中央财政衔接推进乡村振兴补助资金136.5万元，自治区财政衔接推进乡村振兴补助资金29.25万元，地（市）财政衔接推进乡村振兴补助资金19.5万元，县（区）财政衔接推进乡村振兴补助资金9.75万元</t>
  </si>
  <si>
    <t>三、宜居宜业和美村</t>
  </si>
  <si>
    <t>芒康县如美镇拉乌村宜居宜业和美村庄建设项目</t>
  </si>
  <si>
    <t>如美镇拉乌村</t>
  </si>
  <si>
    <t>必要性: 芒康县拉乌村房屋建筑外立面过于旧，脏，村内水资源缺乏，满足不了村内居民日常使用。集体经济建设急需拓展新型产业，发展高端露营产业，盘活闲置用地，现有林卡多为百姓自己经营，服务薄弱，收入模式单一，原有项目地属干闲置用地，环境资源优势明显:可行性:通过开发特色露营项目、提供个性化的旅游服务，发展拉乌山特色产业组树立特色品牌，增加当地的经济收入和就业机会，壮大村集体经济，建设内容：村容村貌提升142户、入户道路提升27429.16㎡、蔬菜大棚135户、太阳能路灯125盏、消防水池1座及附属工程；参与群众受益人: 为本村941人，项目建设过程中解决就业386人次，项目预计增收415万元。</t>
  </si>
  <si>
    <t>中央财政衔接推进乡村振兴补助资金1800万元，自治区财政衔接推进乡村振兴补助资金753万元，地（市）财政衔接推进乡村振兴补助资金100万元，县（区）财政衔接推进乡村振兴补助资金285.28万元</t>
  </si>
  <si>
    <t>中央少数民族发展资金1385万元</t>
  </si>
  <si>
    <t>芒康县洛尼乡当佐村宜居宜业和美村庄建设项目</t>
  </si>
  <si>
    <t>洛尼乡当佐村</t>
  </si>
  <si>
    <t>必要性: 芒康县洛尼乡当佐村房屋建筑外立面过于旧，脏，村各组较为分散。集体经济建设急需拓展新型产业，发展高端露营产业，盘活闲置用地，环境资源优势明显:可行性:通过开发特色露营项目、提供个性化的旅游服务，发展当佐特色产业组树立特色品牌，增加当地的经济收入和就业机会，壮大村集体经济，建设内容：村容村貌提升207户、入户道路提升50798.91㎡、太阳能路灯118盏、50m³消防水池1座、松茸加工设备采购1套及附属工程。参与群众受益人: 为本村2206人，项目建设过程中解决就业468人次，项目预计增收 498万元。</t>
  </si>
  <si>
    <t>中央财政衔接推进乡村振兴补助资金2366万元，自治区财政衔接推进乡村振兴补助资金911万元，地（市）财政衔接推进乡村振兴补助资金84.09万元，县（区）财政衔接推进乡村振兴补助资金280万元</t>
  </si>
  <si>
    <t>自治区少数民族发展资金749万元</t>
  </si>
  <si>
    <t>芒康县徐中乡徐中村宜居宜业和美村庄建设项目</t>
  </si>
  <si>
    <t>徐中乡徐中村</t>
  </si>
  <si>
    <t>必要性: 芒康县徐中乡徐中村房屋建筑外立面过于旧，脏，村各组较为分散。集体经济建设急需拓展新型产业，发展高端露营产业，盘活闲置用地，环境资源优势明显:可行性:通过开发特色露营项目、提供个性化的旅游服务，发展措瓦村特色产业组树立特色品牌，增加当地的经济收入和就业机会，壮大村集体经济，建设内容：村容村貌提升132户、入户道路提升15033.91㎡、庭院经济106户、村内线路改造提升132户、太阳能路灯226盏、50m³消防水池1座、数字乡村1项、冲沟治理631.91m、新建农副产品交易点1项、新建打谷场1项及附属工程。参与群众受益人: 为本村1431人，项目建设过程中解决就业302人次，项目预计增收 282万元。</t>
  </si>
  <si>
    <t>中央财政衔接推进乡村振兴补助资金2290万元，自治区财政衔接推进乡村振兴补助资金880万元，地（市）财政衔接推进乡村振兴补助资金56.15万元，县（区）财政衔接推进乡村振兴补助资金296万元</t>
  </si>
  <si>
    <t>芒康县朱巴龙乡西松贡村人居环境整治项目</t>
  </si>
  <si>
    <t>朱巴龙乡西松贡村</t>
  </si>
  <si>
    <t>必要性：西松贡村生态宜居项目为了改善朱巴龙乡西松贡村生态环境，提高朱巴龙乡西松贡村的总体竞争能力，实施乡村振兴战略是建设美丽中国的关键举措。可行性：本项目是实现可持续发展的重要基础保障示范工程，本项目对昌都市芒康县朱巴龙乡西松贡村的农村经济、社会可持续发展起到巨大的促进作用，政策可行，市场可行。建设内容：村容村貌提升93户、入户道路提升13247.6㎡、新建农用机车道1.1km、庭院经济93户、村内线路改造提升93户、太阳能路灯120盏、50m3消防水池1座、数字乡村1项、农副产品交易点1项、新建打谷场1项、新建网格护坡979.01m及附属工程。参与群众受益人: 为本村326人实现增收245万元。</t>
  </si>
  <si>
    <t>中央财政衔接推进乡村振兴补助资金2453万元，自治区财政衔接推进乡村振兴补助资金905万元，地（市）财政衔接推进乡村振兴补助资金110.97万元，县（区）财政衔接推进乡村振兴补助资金299万元</t>
  </si>
  <si>
    <t>五、巩固提升类</t>
  </si>
  <si>
    <t>芒康县帮达乡帮达村巩固提升建设项目</t>
  </si>
  <si>
    <t>帮达乡帮达村</t>
  </si>
  <si>
    <t>必要性：乡村整体环境脏、乱、差。乡村环境卫生管护制度不健全，导致垃圾乱堆乱放，杂物乱放；养殖与居住毗邻，造成人畜不分；乡村建筑风貌杂乱，新旧建筑交织，建筑质量整体较差，房前屋后需要适当修补，入户道路宽度2.0～3.0m的土路。路线平纵指标很差，弯多路窄，会车困难，极大的制约了道路的通行能力。既有道路抗灾能力很差，且均未设置安全设施，交通隐患严重。落后的交通条件严重阻碍了沿线人民脱贫致富的步伐。因此，本项目的建设是十分必要的。可行性：美丽乡村建设是美丽中国建设的重要组成部分，是全面建成小康社会的重大举措、是在生态文明建设全新理念指导下的一次农村综合变革、是顺应社会发展趋势的升级版的新农村建设，本项目的实施将对农村基础设施等进行改造改善，并与当地乡村背景相融合，因地制宜，提升区域内的整体环境，符合2022年中央一号文件《中共中央国务院关于做好2022年全面推进乡村振兴重点工作的意见》、《关于深化农村公共基础设施管护体制改革的指导意见》《西藏自治区“十四五”国民经济和社会发展规划纲要》《昌都市国民经济和社会发展第十四个五年规划和二〇三五年远景目标纲要》国际、地方的各项相关政策。建设内容：村容村貌提升172户、通组道路提升8.341km、庭院经济（到户温室大棚）216户、消防水池1座、电力工程（200KV.A变压器）4台外接电线2公里等附属工程。参与群众受益人：为本村415人带来增收319万元。</t>
  </si>
  <si>
    <t>中央财政衔接推进乡村振兴补助资金2435.05万元，自治区财政衔接推进乡村振兴补助资金976.5395万元，地（市）财政衔接推进乡村振兴补助资金269.06万元，县（区）财政衔接推进乡村振兴补助资金205.7705万元</t>
  </si>
  <si>
    <t>六、其他类</t>
  </si>
  <si>
    <t>芒康县脱贫人口及搬迁群众劳务输出路费补贴项目</t>
  </si>
  <si>
    <t>脱贫人口、监测户（搬迁群众）跨省到区外就业13人，每人路费补助1250元，每人就业求职创业补贴350元，共计13人，每人兑现1600元。</t>
  </si>
  <si>
    <t>中央财政衔接推进乡村振兴补助资金2.08万元</t>
  </si>
  <si>
    <t>芒康县树立农牧民新风貌积分制管理项目</t>
  </si>
  <si>
    <t>必要性：芒康县作为自治区开展树立农牧民新风貌行动试点县之一，经过一年的探索发展，形成芒康经验，为全区推进总结了经验。此项工作将长期开展，积分制管理也是一项持续性工作。可行性：开展树立农牧民新风貌行动，持续推进农牧区精神文明建设，树立广大农牧民文明健康生活新风尚，切实改善农牧民精神风貌，引导农牧民破除陈规陋习、不正之风，树立积极健康、文明向上的新风尚。建设内容：积分兑换12266户，平均每户兑换价值250元，共计306.65万元。参与群众受益人：全县15个乡（镇）12266户。</t>
  </si>
  <si>
    <t>中央财政衔接推进乡村振兴补助资金306.65万元</t>
  </si>
  <si>
    <t>芒康县2024年小额信贷和产业贴息项目（第一批）</t>
  </si>
  <si>
    <t>芒康县贷款贴息（小额信贷和产业项目贴息）1209.72万元</t>
  </si>
  <si>
    <t>中央财政衔接推进乡村振兴补助资金1209.72万元</t>
  </si>
  <si>
    <t>洛隆县</t>
  </si>
  <si>
    <t>洛隆县腊久乡温泉旅游产业项目</t>
  </si>
  <si>
    <t>腊久乡</t>
  </si>
  <si>
    <r>
      <rPr>
        <b/>
        <sz val="18"/>
        <rFont val="宋体"/>
        <charset val="134"/>
      </rPr>
      <t>建设内容：</t>
    </r>
    <r>
      <rPr>
        <sz val="18"/>
        <rFont val="宋体"/>
        <charset val="134"/>
      </rPr>
      <t>更衣室一座，温泉泡池4个，挡墙50m，提灌站1个，植被种植面积436.05㎡，片石铺装889.49㎡及附属工程配套设施。</t>
    </r>
    <r>
      <rPr>
        <b/>
        <sz val="18"/>
        <rFont val="宋体"/>
        <charset val="134"/>
      </rPr>
      <t>项目的可行性：</t>
    </r>
    <r>
      <rPr>
        <sz val="18"/>
        <rFont val="宋体"/>
        <charset val="134"/>
      </rPr>
      <t>该项目的实施有利于旅游资源的开发，并带动周边群众的吃上旅游饭。</t>
    </r>
    <r>
      <rPr>
        <b/>
        <sz val="18"/>
        <rFont val="宋体"/>
        <charset val="134"/>
      </rPr>
      <t>项目的必要性：</t>
    </r>
    <r>
      <rPr>
        <sz val="18"/>
        <rFont val="宋体"/>
        <charset val="134"/>
      </rPr>
      <t>依托腊久乡优质温泉资源，巴堆村、八美村自然风光和康玉公路、洛波公路、川藏铁路火车站等交通便利。</t>
    </r>
    <r>
      <rPr>
        <b/>
        <sz val="18"/>
        <rFont val="宋体"/>
        <charset val="134"/>
      </rPr>
      <t>经营性主体：</t>
    </r>
    <r>
      <rPr>
        <sz val="18"/>
        <rFont val="宋体"/>
        <charset val="134"/>
      </rPr>
      <t>由腊久乡人民政府主导江云村、巴堆村具体运营，县农业农村局监督。</t>
    </r>
    <r>
      <rPr>
        <b/>
        <sz val="18"/>
        <rFont val="宋体"/>
        <charset val="134"/>
      </rPr>
      <t>效益分析和利益联结机制：</t>
    </r>
    <r>
      <rPr>
        <sz val="18"/>
        <rFont val="宋体"/>
        <charset val="134"/>
      </rPr>
      <t>预计带动群众195户868人受益，预计户年均增收500元—1000元，运营期间带动群众务工就业8人，人均增收2500元左右。</t>
    </r>
  </si>
  <si>
    <t>洛隆县腊久乡人民政府</t>
  </si>
  <si>
    <t>马文全15348958986</t>
  </si>
  <si>
    <t>中央巩固拓展脱贫攻坚成果和乡村振兴任务资金201.81万元，自治区巩固拓展脱贫攻坚成果同乡村振兴任务资金198.57万元，县级配套资金35.55万元。</t>
  </si>
  <si>
    <t>经营性产业</t>
  </si>
  <si>
    <t>洛隆县达龙乡温泉项目</t>
  </si>
  <si>
    <t>达龙乡</t>
  </si>
  <si>
    <r>
      <rPr>
        <b/>
        <sz val="18"/>
        <rFont val="宋体"/>
        <charset val="134"/>
      </rPr>
      <t>建设内容：</t>
    </r>
    <r>
      <rPr>
        <sz val="18"/>
        <rFont val="宋体"/>
        <charset val="134"/>
      </rPr>
      <t>民宿6个、温泉泡池15个、植被种植600平方米附属工程配套等设施。</t>
    </r>
    <r>
      <rPr>
        <b/>
        <sz val="18"/>
        <rFont val="宋体"/>
        <charset val="134"/>
      </rPr>
      <t>项目的可行性：</t>
    </r>
    <r>
      <rPr>
        <sz val="18"/>
        <rFont val="宋体"/>
        <charset val="134"/>
      </rPr>
      <t>该项目的实施有利于旅游资源的开发，并带动周边群众的吃上旅游饭。</t>
    </r>
    <r>
      <rPr>
        <b/>
        <sz val="18"/>
        <rFont val="宋体"/>
        <charset val="134"/>
      </rPr>
      <t>项目的必要性：</t>
    </r>
    <r>
      <rPr>
        <sz val="18"/>
        <rFont val="宋体"/>
        <charset val="134"/>
      </rPr>
      <t>依托达龙乡优质温泉资源和怒江沿岸秀美风光，串联204支线，联结丁青孜珠寺广大客流，在达龙乡构建温泉康养产业体系和藏药浴体验点。</t>
    </r>
    <r>
      <rPr>
        <b/>
        <sz val="18"/>
        <rFont val="宋体"/>
        <charset val="134"/>
      </rPr>
      <t>经营性主体：</t>
    </r>
    <r>
      <rPr>
        <sz val="18"/>
        <rFont val="宋体"/>
        <charset val="134"/>
      </rPr>
      <t>交由达龙乡政府和洛隆县鼎圣投资公司运营，县文旅局监督。</t>
    </r>
    <r>
      <rPr>
        <b/>
        <sz val="18"/>
        <rFont val="宋体"/>
        <charset val="134"/>
      </rPr>
      <t>效益分析和利益联结机制：</t>
    </r>
    <r>
      <rPr>
        <sz val="18"/>
        <rFont val="宋体"/>
        <charset val="134"/>
      </rPr>
      <t>预计带动群众275户1528人受益，预计户年均增收500元—1000元，运营期间带动群众务工就业10人，人均增收2500元左右。</t>
    </r>
  </si>
  <si>
    <t>洛隆县文旅局</t>
  </si>
  <si>
    <t>冯保祥18314531913</t>
  </si>
  <si>
    <t>中央巩固拓展脱贫攻坚成果和乡村振兴任务资金279.14万元，自治区巩固拓展脱贫攻坚成果同乡村振兴任务资金298.94万元，县级配套资金54.39万元。</t>
  </si>
  <si>
    <t>洛隆县硕督镇十八军宿营地旅游基础建设项目</t>
  </si>
  <si>
    <t>硕督镇硕督村</t>
  </si>
  <si>
    <r>
      <rPr>
        <b/>
        <sz val="18"/>
        <rFont val="宋体"/>
        <charset val="134"/>
      </rPr>
      <t>建设内容：</t>
    </r>
    <r>
      <rPr>
        <sz val="18"/>
        <rFont val="宋体"/>
        <charset val="134"/>
      </rPr>
      <t>河堤整治195米。电气工程1项。新建污水管网。通讯电杆迁移工程。路面改造9066平方米。其他产业附属配套设施及工程。</t>
    </r>
    <r>
      <rPr>
        <b/>
        <sz val="18"/>
        <rFont val="宋体"/>
        <charset val="134"/>
      </rPr>
      <t>项目可行性：</t>
    </r>
    <r>
      <rPr>
        <sz val="18"/>
        <rFont val="宋体"/>
        <charset val="134"/>
      </rPr>
      <t>该项目的实施有利于硕督古镇资源的开发，并带动周边群众的吃上旅游饭；</t>
    </r>
    <r>
      <rPr>
        <b/>
        <sz val="18"/>
        <rFont val="宋体"/>
        <charset val="134"/>
      </rPr>
      <t>必要性：</t>
    </r>
    <r>
      <rPr>
        <sz val="18"/>
        <rFont val="宋体"/>
        <charset val="134"/>
      </rPr>
      <t>硕督古镇为古时交通要道，有清军墓群和十八军宿营地的旅游资源，项目的建设能更好的激发硕督古镇的旅游优势。</t>
    </r>
    <r>
      <rPr>
        <b/>
        <sz val="18"/>
        <rFont val="宋体"/>
        <charset val="134"/>
      </rPr>
      <t>效益分析和项目利益联结机制</t>
    </r>
    <r>
      <rPr>
        <sz val="18"/>
        <rFont val="宋体"/>
        <charset val="134"/>
      </rPr>
      <t>：预计带动群众270户1210人受益，主体运营项目经营后，收益归到户群众所有，预计户年均增收500元—800元，运营期间带动群众务工就业5人，人均增收1200元左右，建设期间带动当地劳动增收47.4万元。</t>
    </r>
  </si>
  <si>
    <t>中央巩固拓展脱贫攻坚成果和乡村振兴任务资金481.03万元，自治区巩固拓展脱贫攻坚成果同乡村振兴任务资金517.87万元，县级配套资金122.1万元。</t>
  </si>
  <si>
    <t>产业配套基础设施项目</t>
  </si>
  <si>
    <t>洛隆县马利镇久修村水利工程维修改造项目</t>
  </si>
  <si>
    <t>马利镇久修村</t>
  </si>
  <si>
    <r>
      <rPr>
        <b/>
        <sz val="18"/>
        <rFont val="宋体"/>
        <charset val="134"/>
      </rPr>
      <t>建设内容：</t>
    </r>
    <r>
      <rPr>
        <sz val="18"/>
        <rFont val="宋体"/>
        <charset val="134"/>
      </rPr>
      <t>新建取水口 3 座；新建引水渠 1 条，长度 11m；集水池共 4 座，其中维修的 1 座，新建的 3 座；新建输水干管 2 条，长度7745m；新建支管 4 条，长度 362m；新建斗管 10 条，长度 292m；新建各类闸阀 41 座，水源均采用地下水(泉水)。</t>
    </r>
    <r>
      <rPr>
        <b/>
        <sz val="18"/>
        <rFont val="宋体"/>
        <charset val="134"/>
      </rPr>
      <t>项目必要性：</t>
    </r>
    <r>
      <rPr>
        <sz val="18"/>
        <rFont val="宋体"/>
        <charset val="134"/>
      </rPr>
      <t>本项目新建水塘等灌溉设施，改变现有基础设施存在的不足，可以提高农田的灌溉能力，可满足项目区的灌溉需求。</t>
    </r>
    <r>
      <rPr>
        <b/>
        <sz val="18"/>
        <rFont val="宋体"/>
        <charset val="134"/>
      </rPr>
      <t>效益分析：</t>
    </r>
    <r>
      <rPr>
        <sz val="18"/>
        <rFont val="宋体"/>
        <charset val="134"/>
      </rPr>
      <t>预计带动群众371人参与务工，实现增收40万元，全村137户，1087人均可受益。</t>
    </r>
  </si>
  <si>
    <t>马利镇</t>
  </si>
  <si>
    <t>卡多扎西13908955730</t>
  </si>
  <si>
    <t>中央巩固拓展脱贫攻坚成果和乡村振兴任务资金24.55万元，中央少数民族发展资金46万元，自治区巩固拓展脱贫攻坚成果同乡村振兴任务资金60.2万元，县级配套资金10.24万元。</t>
  </si>
  <si>
    <t>洛隆县俄西乡扎嘎水渠维修改造项目</t>
  </si>
  <si>
    <t>俄西乡扎嘎村</t>
  </si>
  <si>
    <r>
      <rPr>
        <b/>
        <sz val="18"/>
        <rFont val="宋体"/>
        <charset val="134"/>
      </rPr>
      <t>建设内容：</t>
    </r>
    <r>
      <rPr>
        <sz val="18"/>
        <rFont val="宋体"/>
        <charset val="134"/>
      </rPr>
      <t>新建截潜流坝取水枢纽2座，引水管3754m(DN200PE管3579m；滑坡段DN200钢管175m) ，分水闸阀井50座，退水闸阀井1座，减压阀3个，渡槽1座，滑坡段钢管支座40个。其中京宗卡自然村新建截潜流坝取水枢纽1座，引水管2759m,分水闸阀井48座，退水闸阀井1座，减压阀3个;瓦卡通自然村新建截潜流坝取水枢纽1座，引水管995m(DN200PE管820m；滑坡段DN200钢管175m)，分水闸阀井2座，渡槽1座，滑坡段钢管支座40个。</t>
    </r>
    <r>
      <rPr>
        <b/>
        <sz val="18"/>
        <rFont val="宋体"/>
        <charset val="134"/>
      </rPr>
      <t>项目可行性：</t>
    </r>
    <r>
      <rPr>
        <sz val="18"/>
        <rFont val="宋体"/>
        <charset val="134"/>
      </rPr>
      <t>项目建设受政策支持、政策形势较好，已完成项目选址工作建设用地无障碍，项目建设可行。</t>
    </r>
    <r>
      <rPr>
        <b/>
        <sz val="18"/>
        <rFont val="宋体"/>
        <charset val="134"/>
      </rPr>
      <t>项目必要性：</t>
    </r>
    <r>
      <rPr>
        <sz val="18"/>
        <rFont val="宋体"/>
        <charset val="134"/>
      </rPr>
      <t>本项目新建水塘等灌溉设施，改变现有基础设施存在的不足，可以提高农田的灌溉能力，可满足项目区的灌溉需求。</t>
    </r>
    <r>
      <rPr>
        <b/>
        <sz val="18"/>
        <rFont val="宋体"/>
        <charset val="134"/>
      </rPr>
      <t>效益分析：</t>
    </r>
    <r>
      <rPr>
        <sz val="18"/>
        <rFont val="宋体"/>
        <charset val="134"/>
      </rPr>
      <t>预计带动群众35人参与务工，实现增收30万元。</t>
    </r>
  </si>
  <si>
    <t>俄西乡</t>
  </si>
  <si>
    <t>丁增曲扎18708057272</t>
  </si>
  <si>
    <t>中央巩固拓展脱贫攻坚成果和乡村振兴任务资金15.47万元，中央少数民族发展资金30万元，自治区巩固拓展脱贫攻坚成果同乡村振兴任务资金45.42万元，县级配套资金7,。72万元。</t>
  </si>
  <si>
    <t>附件三</t>
  </si>
  <si>
    <t>西藏自治区昌都市洛隆县2024年脱贫财政衔接推进乡村振兴补助资金实施补充方案项目资产后续管理统计表</t>
  </si>
  <si>
    <t>项目资金总规模（万元）</t>
  </si>
  <si>
    <t>项目资产预估总规模（万元）</t>
  </si>
  <si>
    <t>项目所有权主体</t>
  </si>
  <si>
    <t>项目收益权主体</t>
  </si>
  <si>
    <t>项目经营权主体</t>
  </si>
  <si>
    <t>项目监督权主体</t>
  </si>
  <si>
    <t>项目处置权主体</t>
  </si>
  <si>
    <t>腊久乡人民政府</t>
  </si>
  <si>
    <t>洛隆县农业农村局</t>
  </si>
  <si>
    <t>洛隆县人民政府</t>
  </si>
  <si>
    <t>达龙乡人民政府</t>
  </si>
  <si>
    <t>洛隆县旅游发展局</t>
  </si>
  <si>
    <t>洛隆县硕督镇十八军宿营地旅游基础建设项目（一期）</t>
  </si>
  <si>
    <t>硕督镇人民政府</t>
  </si>
  <si>
    <t>2024年洛隆县马利镇久修村灌溉项目</t>
  </si>
  <si>
    <t>马利镇久修村村集体</t>
  </si>
  <si>
    <t>马利镇人民政府</t>
  </si>
  <si>
    <t>附件</t>
  </si>
  <si>
    <t xml:space="preserve">                            西藏自治区昌都市洛隆县2024年脱贫县财政衔接推进乡村振兴补助资金工作示范县统计表</t>
  </si>
  <si>
    <t>填报单位：洛隆县乡村振兴局</t>
  </si>
  <si>
    <t>填报时间：2024年1月8日</t>
  </si>
  <si>
    <t>示范县名</t>
  </si>
  <si>
    <t>基本情况</t>
  </si>
  <si>
    <t>贫困县衔接资金情况</t>
  </si>
  <si>
    <t>农村人口数（人）</t>
  </si>
  <si>
    <t>脱贫人口数（人）</t>
  </si>
  <si>
    <t>村数</t>
  </si>
  <si>
    <t>贫困发生率（%）</t>
  </si>
  <si>
    <t>贫困县类别</t>
  </si>
  <si>
    <t>计划脱贫时间（年）</t>
  </si>
  <si>
    <t>出台本年度整合实施方案时间（年）</t>
  </si>
  <si>
    <t>出台资金管理办法时间（年）</t>
  </si>
  <si>
    <t>2021年中央财政资金规模</t>
  </si>
  <si>
    <t>2022年中央财政资金规模</t>
  </si>
  <si>
    <t>2023年计划整合资金规模（万元）</t>
  </si>
  <si>
    <t>2023年已整合规模（万元）</t>
  </si>
  <si>
    <t>2024年计划整合资金规模（万元）</t>
  </si>
  <si>
    <t>2024年已整合规模（万元）</t>
  </si>
  <si>
    <t>合计</t>
  </si>
  <si>
    <t>中央</t>
  </si>
  <si>
    <t>省级</t>
  </si>
  <si>
    <t>地市级</t>
  </si>
  <si>
    <t>县级</t>
  </si>
  <si>
    <t>2022年</t>
  </si>
  <si>
    <t>2021年</t>
  </si>
  <si>
    <t>附件四</t>
  </si>
  <si>
    <t>西藏自治区昌都市洛隆县2024年脱贫县财政衔接推进乡村振兴补助资金项目（第一批）资产后续管理统计表</t>
  </si>
  <si>
    <t>洛隆县硕督古镇乡村旅游基础建设项目</t>
  </si>
  <si>
    <t>洛隆县达龙乡经济林木建设项目附属工程（改造提升）</t>
  </si>
  <si>
    <t>洛隆县腊久乡江云村、巴堆村旅游接待综合服务站集体经济项目</t>
  </si>
  <si>
    <t>腊久乡江云村村集体</t>
  </si>
  <si>
    <t>村集体</t>
  </si>
  <si>
    <t>洛隆县组织部</t>
  </si>
  <si>
    <t>洛隆县俄西乡次琼村2024年超市村集体经济项目</t>
  </si>
  <si>
    <t>俄西乡次琼村村集体</t>
  </si>
  <si>
    <t>洛隆县俄西乡西湖村2024年民宿村集体经济项目</t>
  </si>
  <si>
    <t>俄西乡西湖村村集体</t>
  </si>
  <si>
    <t>二、小型公益性基础设施类</t>
  </si>
  <si>
    <t>洛隆县马利镇夏玉村多加通怒江桥危桥改造工程</t>
  </si>
  <si>
    <t>洛隆县交通局</t>
  </si>
  <si>
    <t>西藏洛隆县孜托镇等7个乡镇加日扎等11个村土地复垦项目</t>
  </si>
  <si>
    <t>所在地乡镇人民政府</t>
  </si>
  <si>
    <t>洛隆县自然资源局</t>
  </si>
  <si>
    <t>洛隆县“3.17”4.8级灾后重建（分散安置）附属配套工程</t>
  </si>
  <si>
    <t>洛隆县住建局</t>
  </si>
  <si>
    <t>洛隆县“3.17”4.8级灾后重建（集中安置）附属配套工程</t>
  </si>
  <si>
    <t>洛隆县农田水利设施急需项目</t>
  </si>
  <si>
    <t>洛隆县玉西乡灌溉水渠维修项目</t>
  </si>
  <si>
    <t>玉西乡人民政府</t>
  </si>
  <si>
    <t>洛隆县腊久乡中瓦村水渠改造项目</t>
  </si>
  <si>
    <t>洛隆县水利局</t>
  </si>
  <si>
    <t>洛隆县2024年硕督镇孜普卡村灌溉水渠项目</t>
  </si>
  <si>
    <t>三、美丽宜居乡村建设类</t>
  </si>
  <si>
    <t>昌都市洛隆县白达乡白托村美丽宜居乡村建设项目</t>
  </si>
  <si>
    <t>白达乡人民政府</t>
  </si>
  <si>
    <t>洛隆县乡村振兴局</t>
  </si>
  <si>
    <t>昌都市洛隆县腊久巴堆村美丽宜居乡村建设项目</t>
  </si>
  <si>
    <t>洛隆县中亦乡中亦村乡村美丽宜居乡村建设项目</t>
  </si>
  <si>
    <t>中亦乡人民政府</t>
  </si>
  <si>
    <t>昌都市洛隆县康沙镇德嘎村美丽宜居乡村建设项目</t>
  </si>
  <si>
    <t>康沙镇人民政府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</si>
</sst>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yyyy&quot;年&quot;m&quot;月&quot;d&quot;日&quot;;@"/>
    <numFmt numFmtId="179" formatCode="0.00_);\(0.00\)"/>
    <numFmt numFmtId="180" formatCode="0_);[Red]\(0\)"/>
    <numFmt numFmtId="181" formatCode="0_);\(0\)"/>
    <numFmt numFmtId="182" formatCode="yyyy&quot;年&quot;m&quot;月&quot;;@"/>
    <numFmt numFmtId="183" formatCode="0_ "/>
  </numFmts>
  <fonts count="54">
    <font>
      <sz val="12"/>
      <name val="宋体"/>
      <charset val="134"/>
    </font>
    <font>
      <sz val="11"/>
      <color theme="1"/>
      <name val="宋体"/>
      <charset val="134"/>
      <scheme val="minor"/>
    </font>
    <font>
      <b/>
      <sz val="11"/>
      <color theme="1"/>
      <name val="宋体"/>
      <charset val="134"/>
      <scheme val="minor"/>
    </font>
    <font>
      <sz val="18"/>
      <color theme="1"/>
      <name val="方正小标宋简体"/>
      <charset val="134"/>
    </font>
    <font>
      <b/>
      <sz val="11"/>
      <color theme="1"/>
      <name val="仿宋"/>
      <charset val="134"/>
    </font>
    <font>
      <sz val="12"/>
      <color theme="1"/>
      <name val="仿宋"/>
      <charset val="134"/>
    </font>
    <font>
      <sz val="11"/>
      <color indexed="8"/>
      <name val="仿宋"/>
      <charset val="134"/>
    </font>
    <font>
      <sz val="9"/>
      <name val="宋体"/>
      <charset val="134"/>
      <scheme val="minor"/>
    </font>
    <font>
      <sz val="11"/>
      <color theme="1"/>
      <name val="仿宋"/>
      <charset val="134"/>
    </font>
    <font>
      <sz val="9"/>
      <name val="宋体"/>
      <charset val="134"/>
    </font>
    <font>
      <sz val="11"/>
      <name val="仿宋"/>
      <charset val="134"/>
    </font>
    <font>
      <b/>
      <sz val="11"/>
      <color indexed="63"/>
      <name val="宋体"/>
      <charset val="134"/>
    </font>
    <font>
      <b/>
      <sz val="10"/>
      <color indexed="63"/>
      <name val="宋体"/>
      <charset val="134"/>
    </font>
    <font>
      <sz val="11"/>
      <color indexed="63"/>
      <name val="宋体"/>
      <charset val="134"/>
    </font>
    <font>
      <sz val="18"/>
      <color rgb="FF333333"/>
      <name val="方正小标宋简体"/>
      <charset val="134"/>
    </font>
    <font>
      <sz val="12"/>
      <color indexed="63"/>
      <name val="宋体"/>
      <charset val="134"/>
    </font>
    <font>
      <sz val="14"/>
      <color indexed="63"/>
      <name val="宋体"/>
      <charset val="134"/>
    </font>
    <font>
      <sz val="9"/>
      <color indexed="63"/>
      <name val="宋体"/>
      <charset val="134"/>
    </font>
    <font>
      <sz val="18"/>
      <name val="宋体"/>
      <charset val="134"/>
    </font>
    <font>
      <sz val="26"/>
      <name val="方正小标宋简体"/>
      <charset val="134"/>
    </font>
    <font>
      <sz val="26"/>
      <name val="Times New Roman"/>
      <charset val="0"/>
    </font>
    <font>
      <sz val="18"/>
      <color theme="1"/>
      <name val="宋体"/>
      <charset val="134"/>
    </font>
    <font>
      <sz val="18"/>
      <color theme="0"/>
      <name val="宋体"/>
      <charset val="134"/>
    </font>
    <font>
      <sz val="18"/>
      <color indexed="8"/>
      <name val="宋体"/>
      <charset val="134"/>
    </font>
    <font>
      <b/>
      <sz val="18"/>
      <name val="宋体"/>
      <charset val="134"/>
    </font>
    <font>
      <sz val="18"/>
      <name val="宋体"/>
      <charset val="134"/>
      <scheme val="minor"/>
    </font>
    <font>
      <sz val="22"/>
      <name val="宋体"/>
      <charset val="134"/>
    </font>
    <font>
      <sz val="11"/>
      <color indexed="8"/>
      <name val="宋体"/>
      <charset val="134"/>
    </font>
    <font>
      <b/>
      <sz val="11"/>
      <color indexed="8"/>
      <name val="宋体"/>
      <charset val="134"/>
    </font>
    <font>
      <b/>
      <sz val="18"/>
      <color rgb="FF000000"/>
      <name val="宋体"/>
      <charset val="134"/>
    </font>
    <font>
      <b/>
      <sz val="18"/>
      <color indexed="8"/>
      <name val="宋体"/>
      <charset val="134"/>
    </font>
    <font>
      <b/>
      <sz val="10"/>
      <name val="宋体"/>
      <charset val="134"/>
    </font>
    <font>
      <sz val="10"/>
      <color indexed="8"/>
      <name val="宋体"/>
      <charset val="134"/>
    </font>
    <font>
      <sz val="10"/>
      <name val="宋体"/>
      <charset val="134"/>
    </font>
    <font>
      <b/>
      <sz val="10"/>
      <color indexed="8"/>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vertAlign val="superscript"/>
      <sz val="18"/>
      <name val="宋体"/>
      <charset val="134"/>
    </font>
    <font>
      <b/>
      <u/>
      <sz val="18"/>
      <color rgb="FF000000"/>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5"/>
      </bottom>
      <diagonal/>
    </border>
    <border>
      <left/>
      <right/>
      <top/>
      <bottom style="medium">
        <color theme="4" tint="0.39997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8"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9" applyNumberFormat="0" applyFill="0" applyAlignment="0" applyProtection="0">
      <alignment vertical="center"/>
    </xf>
    <xf numFmtId="0" fontId="41" fillId="0" borderId="10" applyNumberFormat="0" applyFill="0" applyAlignment="0" applyProtection="0">
      <alignment vertical="center"/>
    </xf>
    <xf numFmtId="0" fontId="42" fillId="0" borderId="11" applyNumberFormat="0" applyFill="0" applyAlignment="0" applyProtection="0">
      <alignment vertical="center"/>
    </xf>
    <xf numFmtId="0" fontId="42" fillId="0" borderId="0" applyNumberFormat="0" applyFill="0" applyBorder="0" applyAlignment="0" applyProtection="0">
      <alignment vertical="center"/>
    </xf>
    <xf numFmtId="0" fontId="43" fillId="6" borderId="12" applyNumberFormat="0" applyAlignment="0" applyProtection="0">
      <alignment vertical="center"/>
    </xf>
    <xf numFmtId="0" fontId="44" fillId="7" borderId="13" applyNumberFormat="0" applyAlignment="0" applyProtection="0">
      <alignment vertical="center"/>
    </xf>
    <xf numFmtId="0" fontId="45" fillId="7" borderId="12" applyNumberFormat="0" applyAlignment="0" applyProtection="0">
      <alignment vertical="center"/>
    </xf>
    <xf numFmtId="0" fontId="46" fillId="8" borderId="14" applyNumberFormat="0" applyAlignment="0" applyProtection="0">
      <alignment vertical="center"/>
    </xf>
    <xf numFmtId="0" fontId="47" fillId="0" borderId="15" applyNumberFormat="0" applyFill="0" applyAlignment="0" applyProtection="0">
      <alignment vertical="center"/>
    </xf>
    <xf numFmtId="0" fontId="2" fillId="0" borderId="16"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5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5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51"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51" fillId="28"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51" fillId="32"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27" fillId="0" borderId="0">
      <alignment vertical="center"/>
      <protection locked="0"/>
    </xf>
    <xf numFmtId="0" fontId="0" fillId="0" borderId="0"/>
    <xf numFmtId="0" fontId="0" fillId="0" borderId="0">
      <alignment vertical="center"/>
    </xf>
    <xf numFmtId="0" fontId="13" fillId="0" borderId="0">
      <alignment vertical="center"/>
    </xf>
    <xf numFmtId="0" fontId="27" fillId="0" borderId="0">
      <alignment vertical="center"/>
    </xf>
    <xf numFmtId="0" fontId="27" fillId="0" borderId="0">
      <alignment vertical="center"/>
    </xf>
  </cellStyleXfs>
  <cellXfs count="16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5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 fillId="0" borderId="1" xfId="0" applyFont="1" applyFill="1" applyBorder="1" applyAlignment="1">
      <alignment vertical="center"/>
    </xf>
    <xf numFmtId="0" fontId="8" fillId="0" borderId="1" xfId="0" applyFont="1" applyFill="1" applyBorder="1" applyAlignment="1">
      <alignment vertical="center" wrapText="1"/>
    </xf>
    <xf numFmtId="0" fontId="11" fillId="0" borderId="0" xfId="52" applyFont="1" applyAlignment="1">
      <alignment horizontal="center" vertical="center" wrapText="1"/>
    </xf>
    <xf numFmtId="0" fontId="11" fillId="0" borderId="0" xfId="52" applyFont="1" applyAlignment="1">
      <alignment horizontal="left" vertical="center" wrapText="1"/>
    </xf>
    <xf numFmtId="0" fontId="12" fillId="0" borderId="0" xfId="52" applyFont="1" applyAlignment="1">
      <alignment horizontal="left" vertical="center" wrapText="1"/>
    </xf>
    <xf numFmtId="0" fontId="13" fillId="0" borderId="0" xfId="52" applyAlignment="1">
      <alignment horizontal="center" vertical="center" wrapText="1"/>
    </xf>
    <xf numFmtId="0" fontId="14" fillId="0" borderId="0" xfId="52" applyFont="1" applyAlignment="1">
      <alignment horizontal="center" vertical="center" wrapText="1"/>
    </xf>
    <xf numFmtId="0" fontId="15" fillId="0" borderId="5" xfId="52" applyFont="1" applyBorder="1" applyAlignment="1">
      <alignment horizontal="left" vertical="center" wrapText="1"/>
    </xf>
    <xf numFmtId="0" fontId="11" fillId="0" borderId="1" xfId="52" applyFont="1" applyBorder="1" applyAlignment="1">
      <alignment horizontal="center" vertical="center" wrapText="1"/>
    </xf>
    <xf numFmtId="0" fontId="16" fillId="0" borderId="1" xfId="52" applyFont="1" applyBorder="1" applyAlignment="1">
      <alignment horizontal="center" vertical="center" wrapText="1"/>
    </xf>
    <xf numFmtId="0" fontId="9" fillId="0" borderId="1" xfId="52" applyFont="1" applyFill="1" applyBorder="1" applyAlignment="1">
      <alignment horizontal="center" vertical="center" wrapText="1"/>
    </xf>
    <xf numFmtId="0" fontId="17" fillId="0" borderId="1" xfId="52" applyFont="1" applyFill="1" applyBorder="1" applyAlignment="1">
      <alignment horizontal="center" vertical="center" wrapText="1"/>
    </xf>
    <xf numFmtId="10" fontId="16" fillId="0" borderId="1" xfId="52" applyNumberFormat="1" applyFont="1" applyBorder="1" applyAlignment="1">
      <alignment horizontal="center" vertical="center" wrapText="1"/>
    </xf>
    <xf numFmtId="0" fontId="15" fillId="0" borderId="0" xfId="52" applyFont="1" applyBorder="1" applyAlignment="1">
      <alignment horizontal="left" vertical="center" wrapText="1"/>
    </xf>
    <xf numFmtId="0" fontId="15" fillId="0" borderId="0" xfId="52" applyFont="1" applyAlignment="1">
      <alignment horizontal="center" vertical="center" wrapText="1"/>
    </xf>
    <xf numFmtId="0" fontId="11" fillId="0" borderId="1" xfId="52"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7" fillId="0" borderId="1" xfId="52" applyFont="1" applyBorder="1" applyAlignment="1">
      <alignment horizontal="center" vertical="center" wrapText="1"/>
    </xf>
    <xf numFmtId="176" fontId="17" fillId="0" borderId="1" xfId="52" applyNumberFormat="1" applyFont="1" applyBorder="1" applyAlignment="1">
      <alignment horizontal="center" vertical="center" wrapText="1"/>
    </xf>
    <xf numFmtId="177" fontId="17" fillId="0" borderId="1" xfId="52" applyNumberFormat="1" applyFont="1" applyBorder="1" applyAlignment="1">
      <alignment horizontal="center" vertical="center" wrapText="1"/>
    </xf>
    <xf numFmtId="0" fontId="16" fillId="0" borderId="1" xfId="52" applyFont="1" applyFill="1" applyBorder="1" applyAlignment="1">
      <alignment horizontal="center" vertical="center" wrapText="1"/>
    </xf>
    <xf numFmtId="0" fontId="15" fillId="0" borderId="0" xfId="52" applyFont="1" applyBorder="1" applyAlignment="1">
      <alignment horizontal="right" vertical="center" wrapText="1"/>
    </xf>
    <xf numFmtId="176" fontId="8" fillId="2" borderId="1"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18" fillId="0" borderId="0" xfId="0" applyFont="1" applyFill="1" applyBorder="1" applyAlignment="1">
      <alignment horizontal="center" vertical="center" wrapText="1"/>
    </xf>
    <xf numFmtId="178" fontId="0" fillId="0" borderId="0" xfId="0" applyNumberFormat="1" applyFont="1" applyFill="1" applyBorder="1" applyAlignment="1">
      <alignment horizontal="center" vertical="center" wrapText="1"/>
    </xf>
    <xf numFmtId="179" fontId="0" fillId="0" borderId="0" xfId="0" applyNumberFormat="1" applyFont="1" applyFill="1" applyBorder="1" applyAlignment="1">
      <alignment horizontal="center" vertical="center" wrapText="1"/>
    </xf>
    <xf numFmtId="0" fontId="0" fillId="2" borderId="0" xfId="0" applyNumberFormat="1"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49" applyNumberFormat="1" applyFont="1" applyFill="1" applyBorder="1" applyAlignment="1" applyProtection="1">
      <alignment horizontal="center" vertical="center" wrapText="1"/>
    </xf>
    <xf numFmtId="0" fontId="20" fillId="0" borderId="0" xfId="49" applyNumberFormat="1" applyFont="1" applyFill="1" applyBorder="1" applyAlignment="1" applyProtection="1">
      <alignment horizontal="center" vertical="center" wrapText="1"/>
    </xf>
    <xf numFmtId="0" fontId="18" fillId="0" borderId="0" xfId="49" applyNumberFormat="1" applyFont="1" applyFill="1" applyBorder="1" applyAlignment="1" applyProtection="1">
      <alignment horizontal="center" vertical="center" wrapText="1"/>
    </xf>
    <xf numFmtId="0" fontId="0" fillId="3" borderId="1" xfId="0" applyFont="1" applyFill="1" applyBorder="1" applyAlignment="1">
      <alignment horizontal="center" vertical="center" wrapText="1"/>
    </xf>
    <xf numFmtId="0" fontId="18" fillId="0" borderId="1" xfId="49" applyNumberFormat="1" applyFont="1" applyFill="1" applyBorder="1" applyAlignment="1" applyProtection="1">
      <alignment horizontal="center" vertical="center" wrapText="1"/>
    </xf>
    <xf numFmtId="0" fontId="18" fillId="0" borderId="1" xfId="0" applyNumberFormat="1" applyFont="1" applyFill="1" applyBorder="1" applyAlignment="1">
      <alignment horizontal="center" vertical="center" wrapText="1"/>
    </xf>
    <xf numFmtId="0" fontId="18" fillId="0" borderId="6" xfId="49" applyNumberFormat="1" applyFont="1" applyFill="1" applyBorder="1" applyAlignment="1" applyProtection="1">
      <alignment horizontal="center" vertical="center" wrapText="1"/>
    </xf>
    <xf numFmtId="0" fontId="18" fillId="0" borderId="7" xfId="49" applyNumberFormat="1" applyFont="1" applyFill="1" applyBorder="1" applyAlignment="1" applyProtection="1">
      <alignment horizontal="center" vertical="center" wrapText="1"/>
    </xf>
    <xf numFmtId="0" fontId="18" fillId="3" borderId="1" xfId="49"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180"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78" fontId="20" fillId="0" borderId="0" xfId="49" applyNumberFormat="1" applyFont="1" applyFill="1" applyBorder="1" applyAlignment="1" applyProtection="1">
      <alignment horizontal="center" vertical="center" wrapText="1"/>
    </xf>
    <xf numFmtId="179" fontId="20" fillId="0" borderId="0" xfId="49" applyNumberFormat="1" applyFont="1" applyFill="1" applyBorder="1" applyAlignment="1" applyProtection="1">
      <alignment horizontal="center" vertical="center" wrapText="1"/>
    </xf>
    <xf numFmtId="178" fontId="18" fillId="0" borderId="0" xfId="49" applyNumberFormat="1" applyFont="1" applyFill="1" applyBorder="1" applyAlignment="1" applyProtection="1">
      <alignment horizontal="center" vertical="center" wrapText="1"/>
    </xf>
    <xf numFmtId="179" fontId="18" fillId="0" borderId="0" xfId="49" applyNumberFormat="1" applyFont="1" applyFill="1" applyBorder="1" applyAlignment="1" applyProtection="1">
      <alignment horizontal="center" vertical="center" wrapText="1"/>
    </xf>
    <xf numFmtId="178" fontId="18" fillId="0" borderId="1" xfId="49" applyNumberFormat="1" applyFont="1" applyFill="1" applyBorder="1" applyAlignment="1" applyProtection="1">
      <alignment horizontal="center" vertical="center" wrapText="1"/>
    </xf>
    <xf numFmtId="178" fontId="18" fillId="0" borderId="6" xfId="49" applyNumberFormat="1" applyFont="1" applyFill="1" applyBorder="1" applyAlignment="1" applyProtection="1">
      <alignment horizontal="center" vertical="center" wrapText="1"/>
    </xf>
    <xf numFmtId="179" fontId="18" fillId="0" borderId="1" xfId="49" applyNumberFormat="1" applyFont="1" applyFill="1" applyBorder="1" applyAlignment="1" applyProtection="1">
      <alignment horizontal="center" vertical="center" wrapText="1"/>
    </xf>
    <xf numFmtId="178" fontId="18" fillId="0" borderId="7" xfId="49" applyNumberFormat="1" applyFont="1" applyFill="1" applyBorder="1" applyAlignment="1" applyProtection="1">
      <alignment horizontal="center" vertical="center" wrapText="1"/>
    </xf>
    <xf numFmtId="181" fontId="18" fillId="0" borderId="1" xfId="49" applyNumberFormat="1" applyFont="1" applyFill="1" applyBorder="1" applyAlignment="1" applyProtection="1">
      <alignment horizontal="center" vertical="center" wrapText="1"/>
    </xf>
    <xf numFmtId="176" fontId="18" fillId="0" borderId="1" xfId="0" applyNumberFormat="1" applyFont="1" applyFill="1" applyBorder="1" applyAlignment="1">
      <alignment horizontal="center" vertical="center" wrapText="1"/>
    </xf>
    <xf numFmtId="179" fontId="18" fillId="0" borderId="1" xfId="0" applyNumberFormat="1" applyFont="1" applyFill="1" applyBorder="1" applyAlignment="1">
      <alignment horizontal="center" vertical="center" wrapText="1"/>
    </xf>
    <xf numFmtId="31" fontId="18" fillId="0" borderId="1" xfId="0" applyNumberFormat="1" applyFont="1" applyFill="1" applyBorder="1" applyAlignment="1">
      <alignment horizontal="center" vertical="center" wrapText="1"/>
    </xf>
    <xf numFmtId="178" fontId="18" fillId="0" borderId="1" xfId="0" applyNumberFormat="1" applyFont="1" applyFill="1" applyBorder="1" applyAlignment="1">
      <alignment horizontal="center" vertical="center" wrapText="1"/>
    </xf>
    <xf numFmtId="31" fontId="18" fillId="0" borderId="1" xfId="49" applyNumberFormat="1" applyFont="1" applyFill="1" applyBorder="1" applyAlignment="1" applyProtection="1">
      <alignment horizontal="center" vertical="center" wrapText="1"/>
    </xf>
    <xf numFmtId="182" fontId="18" fillId="0" borderId="1" xfId="0" applyNumberFormat="1" applyFont="1" applyFill="1" applyBorder="1" applyAlignment="1">
      <alignment horizontal="center" vertical="center" wrapText="1"/>
    </xf>
    <xf numFmtId="0" fontId="20" fillId="2" borderId="0" xfId="49" applyNumberFormat="1" applyFont="1" applyFill="1" applyBorder="1" applyAlignment="1" applyProtection="1">
      <alignment horizontal="center" vertical="center" wrapText="1"/>
    </xf>
    <xf numFmtId="0" fontId="18" fillId="2" borderId="0" xfId="49" applyNumberFormat="1" applyFont="1" applyFill="1" applyBorder="1" applyAlignment="1" applyProtection="1">
      <alignment horizontal="center" vertical="center" wrapText="1"/>
    </xf>
    <xf numFmtId="0" fontId="18" fillId="2" borderId="1" xfId="49" applyNumberFormat="1" applyFont="1" applyFill="1" applyBorder="1" applyAlignment="1" applyProtection="1">
      <alignment horizontal="center" vertical="center" wrapText="1"/>
    </xf>
    <xf numFmtId="183"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NumberFormat="1" applyFont="1" applyFill="1" applyBorder="1" applyAlignment="1">
      <alignment horizontal="center" vertical="center" wrapText="1"/>
    </xf>
    <xf numFmtId="183" fontId="18" fillId="2" borderId="0" xfId="49" applyNumberFormat="1" applyFont="1" applyFill="1" applyBorder="1" applyAlignment="1" applyProtection="1">
      <alignment horizontal="center" vertical="center" wrapText="1"/>
    </xf>
    <xf numFmtId="0" fontId="18" fillId="0" borderId="1" xfId="0" applyFont="1" applyFill="1" applyBorder="1" applyAlignment="1">
      <alignment horizontal="center" vertical="center" wrapText="1" shrinkToFit="1"/>
    </xf>
    <xf numFmtId="181" fontId="18" fillId="0" borderId="1" xfId="0" applyNumberFormat="1" applyFont="1" applyFill="1" applyBorder="1" applyAlignment="1">
      <alignment horizontal="center" vertical="center" wrapText="1"/>
    </xf>
    <xf numFmtId="183" fontId="18" fillId="0" borderId="1" xfId="0" applyNumberFormat="1" applyFont="1" applyFill="1" applyBorder="1" applyAlignment="1">
      <alignment horizontal="center" vertical="center" wrapText="1"/>
    </xf>
    <xf numFmtId="57" fontId="18" fillId="0" borderId="1" xfId="0" applyNumberFormat="1" applyFont="1" applyFill="1" applyBorder="1" applyAlignment="1">
      <alignment horizontal="center" vertical="center" wrapText="1"/>
    </xf>
    <xf numFmtId="177" fontId="18" fillId="2" borderId="1" xfId="0" applyNumberFormat="1" applyFont="1" applyFill="1" applyBorder="1" applyAlignment="1">
      <alignment horizontal="center" vertical="center" wrapText="1"/>
    </xf>
    <xf numFmtId="176" fontId="18" fillId="2" borderId="1" xfId="0" applyNumberFormat="1" applyFont="1" applyFill="1" applyBorder="1" applyAlignment="1">
      <alignment horizontal="center" vertical="center" wrapText="1"/>
    </xf>
    <xf numFmtId="49" fontId="18" fillId="2"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176" fontId="18" fillId="0" borderId="1" xfId="51" applyNumberFormat="1" applyFont="1" applyFill="1" applyBorder="1" applyAlignment="1" applyProtection="1">
      <alignment horizontal="center" vertical="center" wrapText="1"/>
    </xf>
    <xf numFmtId="177" fontId="18" fillId="0" borderId="1" xfId="0" applyNumberFormat="1" applyFont="1" applyFill="1" applyBorder="1" applyAlignment="1">
      <alignment horizontal="center" vertical="center" wrapText="1"/>
    </xf>
    <xf numFmtId="182" fontId="18" fillId="2" borderId="1" xfId="0" applyNumberFormat="1" applyFont="1" applyFill="1" applyBorder="1" applyAlignment="1">
      <alignment horizontal="center" vertical="center" wrapText="1"/>
    </xf>
    <xf numFmtId="179" fontId="18" fillId="2" borderId="1" xfId="0" applyNumberFormat="1" applyFont="1" applyFill="1" applyBorder="1" applyAlignment="1">
      <alignment horizontal="center" vertical="center" wrapText="1"/>
    </xf>
    <xf numFmtId="183" fontId="18" fillId="2" borderId="1" xfId="53" applyNumberFormat="1" applyFont="1" applyFill="1" applyBorder="1" applyAlignment="1" applyProtection="1">
      <alignment horizontal="center" vertical="center" wrapText="1"/>
    </xf>
    <xf numFmtId="179" fontId="21" fillId="0" borderId="1" xfId="0" applyNumberFormat="1" applyFont="1" applyFill="1" applyBorder="1" applyAlignment="1">
      <alignment horizontal="center" vertical="center" wrapText="1"/>
    </xf>
    <xf numFmtId="179" fontId="18" fillId="2" borderId="1" xfId="53" applyNumberFormat="1" applyFont="1" applyFill="1" applyBorder="1" applyAlignment="1" applyProtection="1">
      <alignment horizontal="center" vertical="center" wrapText="1"/>
    </xf>
    <xf numFmtId="0" fontId="22"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1" fillId="2" borderId="1" xfId="0" applyNumberFormat="1" applyFont="1" applyFill="1" applyBorder="1" applyAlignment="1">
      <alignment horizontal="center" vertical="center" wrapText="1"/>
    </xf>
    <xf numFmtId="0" fontId="18" fillId="0" borderId="1" xfId="0" applyFont="1" applyFill="1" applyBorder="1" applyAlignment="1">
      <alignment horizontal="justify" vertical="center" wrapText="1"/>
    </xf>
    <xf numFmtId="0" fontId="18" fillId="0" borderId="1" xfId="0" applyFont="1" applyFill="1" applyBorder="1" applyAlignment="1">
      <alignment vertical="center" wrapText="1"/>
    </xf>
    <xf numFmtId="0" fontId="18" fillId="0" borderId="1" xfId="49" applyFont="1" applyFill="1" applyBorder="1" applyAlignment="1" applyProtection="1">
      <alignment horizontal="center" vertical="center" wrapText="1"/>
    </xf>
    <xf numFmtId="0" fontId="18" fillId="0" borderId="1" xfId="0" applyFont="1" applyFill="1" applyBorder="1" applyAlignment="1">
      <alignment horizontal="left" vertical="center" wrapText="1"/>
    </xf>
    <xf numFmtId="177" fontId="18" fillId="2" borderId="1" xfId="53" applyNumberFormat="1" applyFont="1" applyFill="1" applyBorder="1" applyAlignment="1" applyProtection="1">
      <alignment horizontal="center" vertical="center" wrapText="1"/>
    </xf>
    <xf numFmtId="0" fontId="23" fillId="0" borderId="1" xfId="0" applyFont="1" applyFill="1" applyBorder="1" applyAlignment="1">
      <alignment horizontal="center" vertical="center" wrapText="1"/>
    </xf>
    <xf numFmtId="179" fontId="21" fillId="0" borderId="1" xfId="0" applyNumberFormat="1" applyFont="1" applyFill="1" applyBorder="1" applyAlignment="1">
      <alignment vertical="center" wrapText="1"/>
    </xf>
    <xf numFmtId="49" fontId="24"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wrapText="1"/>
    </xf>
    <xf numFmtId="10" fontId="18" fillId="0" borderId="1" xfId="0" applyNumberFormat="1" applyFont="1" applyFill="1" applyBorder="1" applyAlignment="1">
      <alignment horizontal="center" vertical="center" wrapText="1"/>
    </xf>
    <xf numFmtId="179" fontId="25" fillId="0" borderId="1" xfId="0" applyNumberFormat="1" applyFont="1" applyFill="1" applyBorder="1" applyAlignment="1">
      <alignment horizontal="center" vertical="center" wrapText="1"/>
    </xf>
    <xf numFmtId="2" fontId="18" fillId="2" borderId="1" xfId="0" applyNumberFormat="1" applyFont="1" applyFill="1" applyBorder="1" applyAlignment="1">
      <alignment horizontal="center" vertical="center" wrapText="1"/>
    </xf>
    <xf numFmtId="0" fontId="26" fillId="2" borderId="1"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10" fontId="0" fillId="0" borderId="0" xfId="0" applyNumberFormat="1" applyFont="1" applyFill="1" applyAlignment="1">
      <alignment horizontal="center" vertical="center" wrapText="1"/>
    </xf>
    <xf numFmtId="0" fontId="27" fillId="0" borderId="0" xfId="0" applyFont="1" applyFill="1" applyBorder="1" applyAlignment="1">
      <alignment vertical="center"/>
    </xf>
    <xf numFmtId="0" fontId="28" fillId="0" borderId="0" xfId="54" applyFont="1" applyFill="1" applyBorder="1" applyAlignment="1">
      <alignment horizontal="left" vertical="center" wrapText="1"/>
    </xf>
    <xf numFmtId="0" fontId="27" fillId="0" borderId="0" xfId="54" applyFill="1" applyBorder="1" applyAlignment="1">
      <alignment vertical="center"/>
    </xf>
    <xf numFmtId="0" fontId="29" fillId="0" borderId="0" xfId="54" applyFont="1" applyFill="1" applyBorder="1" applyAlignment="1">
      <alignment horizontal="center" vertical="center" wrapText="1"/>
    </xf>
    <xf numFmtId="0" fontId="30" fillId="0" borderId="0" xfId="54" applyFont="1" applyFill="1" applyBorder="1" applyAlignment="1">
      <alignment horizontal="center" vertical="center" wrapText="1"/>
    </xf>
    <xf numFmtId="0" fontId="27" fillId="0" borderId="5" xfId="54" applyFill="1" applyBorder="1" applyAlignment="1">
      <alignment horizontal="left" vertical="center" wrapText="1"/>
    </xf>
    <xf numFmtId="0" fontId="27" fillId="0" borderId="5" xfId="54" applyFont="1" applyFill="1" applyBorder="1" applyAlignment="1">
      <alignment horizontal="left" vertical="center" wrapText="1"/>
    </xf>
    <xf numFmtId="0" fontId="27" fillId="0" borderId="5" xfId="54" applyFill="1" applyBorder="1" applyAlignment="1">
      <alignment vertical="center" wrapText="1"/>
    </xf>
    <xf numFmtId="0" fontId="27" fillId="0" borderId="5" xfId="54" applyFill="1" applyBorder="1" applyAlignment="1">
      <alignment horizontal="center" vertical="center" wrapText="1"/>
    </xf>
    <xf numFmtId="0" fontId="28" fillId="0" borderId="1" xfId="54" applyFont="1" applyFill="1" applyBorder="1" applyAlignment="1">
      <alignment horizontal="center" vertical="center" wrapText="1"/>
    </xf>
    <xf numFmtId="0" fontId="28" fillId="4" borderId="1" xfId="54" applyFont="1" applyFill="1" applyBorder="1" applyAlignment="1">
      <alignment horizontal="center" vertical="center" wrapText="1"/>
    </xf>
    <xf numFmtId="0" fontId="27" fillId="4" borderId="1" xfId="54" applyFont="1" applyFill="1" applyBorder="1" applyAlignment="1">
      <alignment horizontal="center" vertical="center" wrapText="1"/>
    </xf>
    <xf numFmtId="0" fontId="27" fillId="4" borderId="1" xfId="54" applyFont="1" applyFill="1" applyBorder="1" applyAlignment="1">
      <alignment horizontal="center" vertical="top" wrapText="1"/>
    </xf>
    <xf numFmtId="0" fontId="27" fillId="0" borderId="1" xfId="54" applyFont="1" applyFill="1" applyBorder="1" applyAlignment="1">
      <alignment horizontal="center" vertical="center" wrapText="1"/>
    </xf>
    <xf numFmtId="0" fontId="28" fillId="4" borderId="1" xfId="54" applyFont="1" applyFill="1" applyBorder="1" applyAlignment="1">
      <alignment vertical="center" wrapText="1"/>
    </xf>
    <xf numFmtId="0" fontId="31" fillId="0" borderId="1" xfId="54" applyFont="1" applyFill="1" applyBorder="1" applyAlignment="1">
      <alignment horizontal="center" vertical="center" wrapText="1"/>
    </xf>
    <xf numFmtId="0" fontId="32" fillId="0" borderId="1" xfId="54" applyFont="1" applyFill="1" applyBorder="1" applyAlignment="1">
      <alignment horizontal="center" vertical="center" wrapText="1"/>
    </xf>
    <xf numFmtId="0" fontId="32" fillId="4" borderId="1" xfId="54" applyFont="1" applyFill="1" applyBorder="1" applyAlignment="1">
      <alignment vertical="center" wrapText="1"/>
    </xf>
    <xf numFmtId="0" fontId="33" fillId="0" borderId="1" xfId="54" applyFont="1" applyFill="1" applyBorder="1" applyAlignment="1">
      <alignment horizontal="center" vertical="center" wrapText="1"/>
    </xf>
    <xf numFmtId="0" fontId="32" fillId="0" borderId="1" xfId="0" applyFont="1" applyFill="1" applyBorder="1" applyAlignment="1">
      <alignment horizontal="center" vertical="center"/>
    </xf>
    <xf numFmtId="0" fontId="32" fillId="0" borderId="6" xfId="54" applyFont="1" applyFill="1" applyBorder="1" applyAlignment="1">
      <alignment horizontal="center" vertical="center" wrapText="1"/>
    </xf>
    <xf numFmtId="0" fontId="32" fillId="4" borderId="6" xfId="54" applyFont="1" applyFill="1" applyBorder="1" applyAlignment="1">
      <alignment vertical="center" wrapText="1"/>
    </xf>
    <xf numFmtId="0" fontId="33" fillId="0" borderId="6" xfId="54" applyFont="1" applyFill="1" applyBorder="1" applyAlignment="1">
      <alignment horizontal="center" vertical="center" wrapText="1"/>
    </xf>
    <xf numFmtId="0" fontId="32" fillId="0" borderId="7" xfId="54" applyFont="1" applyFill="1" applyBorder="1" applyAlignment="1">
      <alignment horizontal="center" vertical="center" wrapText="1"/>
    </xf>
    <xf numFmtId="0" fontId="32" fillId="4" borderId="7" xfId="54" applyFont="1" applyFill="1" applyBorder="1" applyAlignment="1">
      <alignment vertical="center" wrapText="1"/>
    </xf>
    <xf numFmtId="0" fontId="33" fillId="0" borderId="7" xfId="54" applyFont="1" applyFill="1" applyBorder="1" applyAlignment="1">
      <alignment horizontal="center" vertical="center" wrapText="1"/>
    </xf>
    <xf numFmtId="0" fontId="34" fillId="0" borderId="1" xfId="54" applyFont="1" applyFill="1" applyBorder="1" applyAlignment="1">
      <alignment horizontal="center" vertical="center" wrapText="1"/>
    </xf>
    <xf numFmtId="0" fontId="34" fillId="4" borderId="1" xfId="54" applyFont="1" applyFill="1" applyBorder="1" applyAlignment="1">
      <alignment vertical="center" wrapText="1"/>
    </xf>
    <xf numFmtId="0" fontId="32" fillId="4" borderId="1" xfId="54" applyFont="1" applyFill="1" applyBorder="1" applyAlignment="1">
      <alignment horizontal="center" vertical="center" wrapText="1"/>
    </xf>
    <xf numFmtId="0" fontId="32" fillId="0" borderId="0" xfId="54" applyFont="1" applyFill="1" applyBorder="1" applyAlignment="1">
      <alignment horizontal="center" vertical="center" wrapText="1"/>
    </xf>
    <xf numFmtId="0" fontId="32" fillId="4" borderId="0" xfId="54" applyFont="1" applyFill="1" applyBorder="1" applyAlignment="1">
      <alignment vertical="center" wrapText="1"/>
    </xf>
    <xf numFmtId="0" fontId="32" fillId="0" borderId="0" xfId="54" applyFont="1" applyFill="1" applyBorder="1" applyAlignment="1">
      <alignment horizontal="left" vertical="center" wrapText="1"/>
    </xf>
    <xf numFmtId="0" fontId="28" fillId="0" borderId="0" xfId="54" applyFont="1" applyAlignment="1">
      <alignment horizontal="left" vertical="center" wrapText="1"/>
    </xf>
    <xf numFmtId="0" fontId="27" fillId="0" borderId="0" xfId="54">
      <alignment vertical="center"/>
    </xf>
    <xf numFmtId="0" fontId="29" fillId="0" borderId="0" xfId="54" applyFont="1" applyAlignment="1">
      <alignment horizontal="center" vertical="center" wrapText="1"/>
    </xf>
    <xf numFmtId="0" fontId="30" fillId="0" borderId="0" xfId="54" applyFont="1" applyAlignment="1">
      <alignment horizontal="center" vertical="center" wrapText="1"/>
    </xf>
    <xf numFmtId="0" fontId="27" fillId="0" borderId="5" xfId="54" applyBorder="1" applyAlignment="1">
      <alignment horizontal="left" vertical="center" wrapText="1"/>
    </xf>
    <xf numFmtId="0" fontId="27" fillId="0" borderId="5" xfId="54" applyFont="1" applyBorder="1" applyAlignment="1">
      <alignment horizontal="left" vertical="center" wrapText="1"/>
    </xf>
    <xf numFmtId="0" fontId="27" fillId="0" borderId="5" xfId="54" applyBorder="1" applyAlignment="1">
      <alignment vertical="center" wrapText="1"/>
    </xf>
    <xf numFmtId="0" fontId="27" fillId="0" borderId="5" xfId="54" applyBorder="1" applyAlignment="1">
      <alignment horizontal="center" vertical="center" wrapText="1"/>
    </xf>
    <xf numFmtId="0" fontId="28" fillId="0" borderId="1" xfId="54" applyFont="1" applyBorder="1" applyAlignment="1">
      <alignment horizontal="center" vertical="center" wrapText="1"/>
    </xf>
    <xf numFmtId="0" fontId="27" fillId="0" borderId="1" xfId="54" applyFont="1" applyBorder="1" applyAlignment="1">
      <alignment horizontal="center" vertical="center" wrapText="1"/>
    </xf>
    <xf numFmtId="0" fontId="32" fillId="0" borderId="1" xfId="54" applyFont="1" applyBorder="1" applyAlignment="1">
      <alignment horizontal="center" vertical="center" wrapText="1"/>
    </xf>
    <xf numFmtId="0" fontId="32" fillId="0" borderId="6" xfId="54" applyFont="1" applyBorder="1" applyAlignment="1">
      <alignment horizontal="center" vertical="center" wrapText="1"/>
    </xf>
    <xf numFmtId="0" fontId="32" fillId="0" borderId="7" xfId="54" applyFont="1" applyBorder="1" applyAlignment="1">
      <alignment horizontal="center" vertical="center" wrapText="1"/>
    </xf>
    <xf numFmtId="0" fontId="34" fillId="0" borderId="1" xfId="54" applyFont="1" applyBorder="1" applyAlignment="1">
      <alignment horizontal="center" vertical="center" wrapText="1"/>
    </xf>
    <xf numFmtId="0" fontId="32" fillId="0" borderId="0" xfId="54" applyFont="1" applyAlignment="1">
      <alignment horizontal="center" vertical="center" wrapText="1"/>
    </xf>
    <xf numFmtId="0" fontId="32" fillId="4" borderId="0" xfId="54" applyFont="1" applyFill="1" applyAlignment="1">
      <alignment vertical="center" wrapText="1"/>
    </xf>
    <xf numFmtId="0" fontId="32" fillId="0" borderId="0" xfId="54" applyFont="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1" xfId="49"/>
    <cellStyle name="常规 2 2 2" xfId="50"/>
    <cellStyle name="常规 3" xfId="51"/>
    <cellStyle name="常规_贫困县涉农资金整合工作示范县统计表12月21日" xfId="52"/>
    <cellStyle name="常规_Sheet1" xfId="53"/>
    <cellStyle name="常规 10 2 3 2 2" xfId="54"/>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WeChat%20Files\wxid_udojg4y0xn5w22\FileStorage\File\2024-04\&#35199;&#34255;&#33258;&#27835;&#21306;&#26124;&#37117;&#24066;2024&#24180;&#33073;&#36139;&#36130;&#25919;&#34900;&#25509;&#25512;&#36827;&#20065;&#26449;&#25391;&#20852;&#34917;&#21161;&#36164;&#37329;&#39033;&#30446;&#34920;-3.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资金来源"/>
      <sheetName val="项目明细表"/>
      <sheetName val="示范县统计表"/>
      <sheetName val="项目资产后续管理统计表"/>
    </sheetNames>
    <sheetDataSet>
      <sheetData sheetId="0" refreshError="1">
        <row r="7">
          <cell r="E7">
            <v>14290</v>
          </cell>
        </row>
        <row r="8">
          <cell r="C8">
            <v>23667.19</v>
          </cell>
        </row>
        <row r="45">
          <cell r="C45">
            <v>4592.49</v>
          </cell>
        </row>
        <row r="45">
          <cell r="E45">
            <v>4104</v>
          </cell>
        </row>
        <row r="59">
          <cell r="E59">
            <v>640.7</v>
          </cell>
        </row>
        <row r="68">
          <cell r="E68">
            <v>570</v>
          </cell>
        </row>
      </sheetData>
      <sheetData sheetId="1" refreshError="1">
        <row r="8">
          <cell r="N8">
            <v>14290</v>
          </cell>
          <cell r="O8">
            <v>4104</v>
          </cell>
          <cell r="P8">
            <v>640.7</v>
          </cell>
          <cell r="Q8">
            <v>570</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4"/>
  <sheetViews>
    <sheetView view="pageBreakPreview" zoomScale="85" zoomScaleNormal="100" topLeftCell="A51" workbookViewId="0">
      <selection activeCell="M279" sqref="M279"/>
    </sheetView>
  </sheetViews>
  <sheetFormatPr defaultColWidth="8.1" defaultRowHeight="14.4" outlineLevelCol="7"/>
  <cols>
    <col min="1" max="1" width="4.61666666666667" style="115" customWidth="1"/>
    <col min="2" max="2" width="46.1" style="115" customWidth="1"/>
    <col min="3" max="3" width="16.5" style="115" customWidth="1"/>
    <col min="4" max="4" width="16.3" style="115" customWidth="1"/>
    <col min="5" max="5" width="15.7" style="115" customWidth="1"/>
    <col min="6" max="6" width="16.5" style="115" customWidth="1"/>
    <col min="7" max="7" width="19.4" style="115" customWidth="1"/>
    <col min="8" max="8" width="9.79166666666667" style="115" customWidth="1"/>
    <col min="9" max="16384" width="8.1" style="115"/>
  </cols>
  <sheetData>
    <row r="1" s="115" customFormat="1" ht="34" customHeight="1" spans="1:8">
      <c r="A1" s="147" t="s">
        <v>0</v>
      </c>
      <c r="B1" s="147"/>
      <c r="C1" s="148"/>
      <c r="D1" s="148"/>
      <c r="E1" s="148"/>
      <c r="F1" s="148"/>
      <c r="G1" s="148"/>
      <c r="H1" s="148"/>
    </row>
    <row r="2" s="115" customFormat="1" ht="36" customHeight="1" spans="1:8">
      <c r="A2" s="149" t="s">
        <v>1</v>
      </c>
      <c r="B2" s="150"/>
      <c r="C2" s="150"/>
      <c r="D2" s="150"/>
      <c r="E2" s="150"/>
      <c r="F2" s="150"/>
      <c r="G2" s="150"/>
      <c r="H2" s="150"/>
    </row>
    <row r="3" s="115" customFormat="1" ht="13.5" customHeight="1" spans="1:8">
      <c r="A3" s="151" t="s">
        <v>2</v>
      </c>
      <c r="B3" s="152"/>
      <c r="C3" s="152"/>
      <c r="D3" s="152"/>
      <c r="E3" s="153"/>
      <c r="F3" s="148"/>
      <c r="G3" s="154" t="s">
        <v>3</v>
      </c>
      <c r="H3" s="154"/>
    </row>
    <row r="4" s="115" customFormat="1" ht="13.5" customHeight="1" spans="1:8">
      <c r="A4" s="155" t="s">
        <v>4</v>
      </c>
      <c r="B4" s="125" t="s">
        <v>5</v>
      </c>
      <c r="C4" s="125" t="s">
        <v>6</v>
      </c>
      <c r="D4" s="125"/>
      <c r="E4" s="125" t="s">
        <v>7</v>
      </c>
      <c r="F4" s="125"/>
      <c r="G4" s="125"/>
      <c r="H4" s="125" t="s">
        <v>8</v>
      </c>
    </row>
    <row r="5" s="115" customFormat="1" ht="28.8" spans="1:8">
      <c r="A5" s="155"/>
      <c r="B5" s="126"/>
      <c r="C5" s="126" t="s">
        <v>9</v>
      </c>
      <c r="D5" s="126" t="s">
        <v>10</v>
      </c>
      <c r="E5" s="126" t="s">
        <v>9</v>
      </c>
      <c r="F5" s="127" t="s">
        <v>11</v>
      </c>
      <c r="G5" s="126" t="s">
        <v>12</v>
      </c>
      <c r="H5" s="125"/>
    </row>
    <row r="6" s="115" customFormat="1" spans="1:8">
      <c r="A6" s="156" t="s">
        <v>13</v>
      </c>
      <c r="B6" s="126">
        <v>1</v>
      </c>
      <c r="C6" s="126" t="s">
        <v>14</v>
      </c>
      <c r="D6" s="126">
        <v>3</v>
      </c>
      <c r="E6" s="126" t="s">
        <v>15</v>
      </c>
      <c r="F6" s="126" t="s">
        <v>16</v>
      </c>
      <c r="G6" s="126">
        <v>6</v>
      </c>
      <c r="H6" s="126">
        <v>11</v>
      </c>
    </row>
    <row r="7" s="115" customFormat="1" ht="27" customHeight="1" spans="1:8">
      <c r="A7" s="155" t="s">
        <v>17</v>
      </c>
      <c r="B7" s="129" t="s">
        <v>18</v>
      </c>
      <c r="C7" s="130">
        <f>SUM(C8:C44)</f>
        <v>23667.19</v>
      </c>
      <c r="D7" s="130">
        <f>SUM(D8:D44)</f>
        <v>23667.19</v>
      </c>
      <c r="E7" s="130">
        <f>SUM(E8:E44)</f>
        <v>14290</v>
      </c>
      <c r="F7" s="130">
        <f>E7</f>
        <v>14290</v>
      </c>
      <c r="G7" s="130">
        <f>F7</f>
        <v>14290</v>
      </c>
      <c r="H7" s="142"/>
    </row>
    <row r="8" s="115" customFormat="1" ht="28" customHeight="1" spans="1:8">
      <c r="A8" s="157">
        <v>1</v>
      </c>
      <c r="B8" s="132" t="s">
        <v>19</v>
      </c>
      <c r="C8" s="133">
        <v>23667.19</v>
      </c>
      <c r="D8" s="133">
        <v>23667.19</v>
      </c>
      <c r="E8" s="133">
        <f>[1]项目明细表!N8</f>
        <v>14290</v>
      </c>
      <c r="F8" s="133">
        <f>E8</f>
        <v>14290</v>
      </c>
      <c r="G8" s="133">
        <f>F8</f>
        <v>14290</v>
      </c>
      <c r="H8" s="143"/>
    </row>
    <row r="9" s="115" customFormat="1" ht="24" customHeight="1" spans="1:8">
      <c r="A9" s="157">
        <v>2</v>
      </c>
      <c r="B9" s="132" t="s">
        <v>20</v>
      </c>
      <c r="C9" s="133"/>
      <c r="D9" s="133"/>
      <c r="E9" s="133"/>
      <c r="F9" s="133"/>
      <c r="G9" s="133"/>
      <c r="H9" s="132"/>
    </row>
    <row r="10" s="115" customFormat="1" ht="54" customHeight="1" spans="1:8">
      <c r="A10" s="157">
        <v>3</v>
      </c>
      <c r="B10" s="132" t="s">
        <v>21</v>
      </c>
      <c r="C10" s="133"/>
      <c r="D10" s="133"/>
      <c r="E10" s="133"/>
      <c r="F10" s="133"/>
      <c r="G10" s="133"/>
      <c r="H10" s="132"/>
    </row>
    <row r="11" s="115" customFormat="1" ht="30" customHeight="1" spans="1:8">
      <c r="A11" s="157">
        <v>4</v>
      </c>
      <c r="B11" s="132" t="s">
        <v>22</v>
      </c>
      <c r="C11" s="134"/>
      <c r="D11" s="134"/>
      <c r="E11" s="134"/>
      <c r="F11" s="133"/>
      <c r="G11" s="133"/>
      <c r="H11" s="132"/>
    </row>
    <row r="12" s="115" customFormat="1" ht="19" customHeight="1" spans="1:8">
      <c r="A12" s="157">
        <v>5</v>
      </c>
      <c r="B12" s="132" t="s">
        <v>23</v>
      </c>
      <c r="C12" s="133"/>
      <c r="D12" s="133"/>
      <c r="E12" s="133"/>
      <c r="F12" s="133"/>
      <c r="G12" s="133"/>
      <c r="H12" s="132"/>
    </row>
    <row r="13" s="115" customFormat="1" ht="21" customHeight="1" spans="1:8">
      <c r="A13" s="157">
        <v>6</v>
      </c>
      <c r="B13" s="132" t="s">
        <v>24</v>
      </c>
      <c r="C13" s="133"/>
      <c r="D13" s="133"/>
      <c r="E13" s="133"/>
      <c r="F13" s="133"/>
      <c r="G13" s="133"/>
      <c r="H13" s="132"/>
    </row>
    <row r="14" s="115" customFormat="1" ht="24" customHeight="1" spans="1:8">
      <c r="A14" s="157">
        <v>7</v>
      </c>
      <c r="B14" s="132" t="s">
        <v>25</v>
      </c>
      <c r="C14" s="133"/>
      <c r="D14" s="133"/>
      <c r="E14" s="133"/>
      <c r="F14" s="133"/>
      <c r="G14" s="133"/>
      <c r="H14" s="132"/>
    </row>
    <row r="15" s="115" customFormat="1" ht="20" customHeight="1" spans="1:8">
      <c r="A15" s="157">
        <v>8</v>
      </c>
      <c r="B15" s="132" t="s">
        <v>26</v>
      </c>
      <c r="C15" s="133"/>
      <c r="D15" s="133"/>
      <c r="E15" s="133"/>
      <c r="F15" s="133"/>
      <c r="G15" s="133"/>
      <c r="H15" s="132"/>
    </row>
    <row r="16" s="115" customFormat="1" ht="25" customHeight="1" spans="1:8">
      <c r="A16" s="157">
        <v>9</v>
      </c>
      <c r="B16" s="132" t="s">
        <v>27</v>
      </c>
      <c r="C16" s="133"/>
      <c r="D16" s="133"/>
      <c r="E16" s="133"/>
      <c r="F16" s="133"/>
      <c r="G16" s="133"/>
      <c r="H16" s="132"/>
    </row>
    <row r="17" s="115" customFormat="1" ht="21" customHeight="1" spans="1:8">
      <c r="A17" s="157">
        <v>10</v>
      </c>
      <c r="B17" s="132" t="s">
        <v>28</v>
      </c>
      <c r="C17" s="133"/>
      <c r="D17" s="133"/>
      <c r="E17" s="133"/>
      <c r="F17" s="133"/>
      <c r="G17" s="133"/>
      <c r="H17" s="132"/>
    </row>
    <row r="18" s="115" customFormat="1" ht="24" customHeight="1" spans="1:8">
      <c r="A18" s="157">
        <v>11</v>
      </c>
      <c r="B18" s="132" t="s">
        <v>29</v>
      </c>
      <c r="C18" s="133"/>
      <c r="D18" s="133"/>
      <c r="E18" s="133"/>
      <c r="F18" s="133"/>
      <c r="G18" s="133"/>
      <c r="H18" s="132"/>
    </row>
    <row r="19" s="115" customFormat="1" ht="19" customHeight="1" spans="1:8">
      <c r="A19" s="157">
        <v>12</v>
      </c>
      <c r="B19" s="132" t="s">
        <v>30</v>
      </c>
      <c r="C19" s="133"/>
      <c r="D19" s="133"/>
      <c r="E19" s="133"/>
      <c r="F19" s="133"/>
      <c r="G19" s="133"/>
      <c r="H19" s="132"/>
    </row>
    <row r="20" s="115" customFormat="1" ht="27" customHeight="1" spans="1:8">
      <c r="A20" s="157">
        <v>13</v>
      </c>
      <c r="B20" s="132" t="s">
        <v>31</v>
      </c>
      <c r="C20" s="133"/>
      <c r="D20" s="133"/>
      <c r="E20" s="133"/>
      <c r="F20" s="133"/>
      <c r="G20" s="133"/>
      <c r="H20" s="132"/>
    </row>
    <row r="21" s="115" customFormat="1" ht="28" customHeight="1" spans="1:8">
      <c r="A21" s="157">
        <v>14</v>
      </c>
      <c r="B21" s="132" t="s">
        <v>32</v>
      </c>
      <c r="C21" s="133"/>
      <c r="D21" s="133"/>
      <c r="E21" s="133"/>
      <c r="F21" s="133"/>
      <c r="G21" s="133"/>
      <c r="H21" s="132"/>
    </row>
    <row r="22" s="115" customFormat="1" ht="26" customHeight="1" spans="1:8">
      <c r="A22" s="157">
        <v>15</v>
      </c>
      <c r="B22" s="132" t="s">
        <v>33</v>
      </c>
      <c r="C22" s="133"/>
      <c r="D22" s="133"/>
      <c r="E22" s="133"/>
      <c r="F22" s="133"/>
      <c r="G22" s="133"/>
      <c r="H22" s="132"/>
    </row>
    <row r="23" s="115" customFormat="1" ht="19" customHeight="1" spans="1:8">
      <c r="A23" s="157">
        <v>16</v>
      </c>
      <c r="B23" s="132" t="s">
        <v>34</v>
      </c>
      <c r="C23" s="133"/>
      <c r="D23" s="133"/>
      <c r="E23" s="133"/>
      <c r="F23" s="133"/>
      <c r="G23" s="133"/>
      <c r="H23" s="132"/>
    </row>
    <row r="24" s="115" customFormat="1" ht="67" customHeight="1" spans="1:8">
      <c r="A24" s="158">
        <v>17</v>
      </c>
      <c r="B24" s="136" t="s">
        <v>35</v>
      </c>
      <c r="C24" s="133"/>
      <c r="D24" s="133"/>
      <c r="E24" s="133"/>
      <c r="F24" s="137"/>
      <c r="G24" s="137"/>
      <c r="H24" s="136"/>
    </row>
    <row r="25" s="115" customFormat="1" ht="22" customHeight="1" spans="1:8">
      <c r="A25" s="157"/>
      <c r="B25" s="132" t="s">
        <v>36</v>
      </c>
      <c r="C25" s="133"/>
      <c r="D25" s="133"/>
      <c r="E25" s="133"/>
      <c r="F25" s="133"/>
      <c r="G25" s="133"/>
      <c r="H25" s="132"/>
    </row>
    <row r="26" s="115" customFormat="1" ht="22" customHeight="1" spans="1:8">
      <c r="A26" s="157"/>
      <c r="B26" s="132" t="s">
        <v>37</v>
      </c>
      <c r="C26" s="133"/>
      <c r="D26" s="133"/>
      <c r="E26" s="133"/>
      <c r="F26" s="133"/>
      <c r="G26" s="133"/>
      <c r="H26" s="132"/>
    </row>
    <row r="27" s="115" customFormat="1" ht="25" customHeight="1" spans="1:8">
      <c r="A27" s="157"/>
      <c r="B27" s="132" t="s">
        <v>38</v>
      </c>
      <c r="C27" s="133"/>
      <c r="D27" s="133"/>
      <c r="E27" s="133"/>
      <c r="F27" s="133"/>
      <c r="G27" s="133"/>
      <c r="H27" s="132"/>
    </row>
    <row r="28" s="115" customFormat="1" ht="22" customHeight="1" spans="1:8">
      <c r="A28" s="159"/>
      <c r="B28" s="139" t="s">
        <v>39</v>
      </c>
      <c r="C28" s="133"/>
      <c r="D28" s="133"/>
      <c r="E28" s="133"/>
      <c r="F28" s="140"/>
      <c r="G28" s="140"/>
      <c r="H28" s="139"/>
    </row>
    <row r="29" s="115" customFormat="1" ht="27.75" customHeight="1" spans="1:8">
      <c r="A29" s="157"/>
      <c r="B29" s="132" t="s">
        <v>40</v>
      </c>
      <c r="C29" s="133"/>
      <c r="D29" s="133"/>
      <c r="E29" s="133"/>
      <c r="F29" s="133"/>
      <c r="G29" s="133"/>
      <c r="H29" s="132"/>
    </row>
    <row r="30" s="115" customFormat="1" ht="31" customHeight="1" spans="1:8">
      <c r="A30" s="157"/>
      <c r="B30" s="132" t="s">
        <v>41</v>
      </c>
      <c r="C30" s="133"/>
      <c r="D30" s="133"/>
      <c r="E30" s="133"/>
      <c r="F30" s="133"/>
      <c r="G30" s="133"/>
      <c r="H30" s="132"/>
    </row>
    <row r="31" s="115" customFormat="1" ht="33" customHeight="1" spans="1:8">
      <c r="A31" s="157"/>
      <c r="B31" s="132" t="s">
        <v>42</v>
      </c>
      <c r="C31" s="133"/>
      <c r="D31" s="133"/>
      <c r="E31" s="133"/>
      <c r="F31" s="133"/>
      <c r="G31" s="133"/>
      <c r="H31" s="132"/>
    </row>
    <row r="32" s="115" customFormat="1" ht="22" customHeight="1" spans="1:8">
      <c r="A32" s="157"/>
      <c r="B32" s="132" t="s">
        <v>43</v>
      </c>
      <c r="C32" s="133"/>
      <c r="D32" s="133"/>
      <c r="E32" s="133"/>
      <c r="F32" s="133"/>
      <c r="G32" s="133"/>
      <c r="H32" s="132"/>
    </row>
    <row r="33" s="115" customFormat="1" ht="21" customHeight="1" spans="1:8">
      <c r="A33" s="157"/>
      <c r="B33" s="132" t="s">
        <v>44</v>
      </c>
      <c r="C33" s="133"/>
      <c r="D33" s="133"/>
      <c r="E33" s="133"/>
      <c r="F33" s="133"/>
      <c r="G33" s="133"/>
      <c r="H33" s="132"/>
    </row>
    <row r="34" s="115" customFormat="1" ht="23" customHeight="1" spans="1:8">
      <c r="A34" s="157"/>
      <c r="B34" s="132" t="s">
        <v>45</v>
      </c>
      <c r="C34" s="133"/>
      <c r="D34" s="133"/>
      <c r="E34" s="133"/>
      <c r="F34" s="133"/>
      <c r="G34" s="133"/>
      <c r="H34" s="132"/>
    </row>
    <row r="35" s="115" customFormat="1" ht="22" customHeight="1" spans="1:8">
      <c r="A35" s="157"/>
      <c r="B35" s="132" t="s">
        <v>46</v>
      </c>
      <c r="C35" s="133"/>
      <c r="D35" s="133"/>
      <c r="E35" s="133"/>
      <c r="F35" s="133"/>
      <c r="G35" s="133"/>
      <c r="H35" s="132"/>
    </row>
    <row r="36" s="115" customFormat="1" ht="18" customHeight="1" spans="1:8">
      <c r="A36" s="157"/>
      <c r="B36" s="132" t="s">
        <v>47</v>
      </c>
      <c r="C36" s="133"/>
      <c r="D36" s="133"/>
      <c r="E36" s="133"/>
      <c r="F36" s="133"/>
      <c r="G36" s="133"/>
      <c r="H36" s="132"/>
    </row>
    <row r="37" s="115" customFormat="1" ht="26" customHeight="1" spans="1:8">
      <c r="A37" s="157"/>
      <c r="B37" s="132" t="s">
        <v>48</v>
      </c>
      <c r="C37" s="133"/>
      <c r="D37" s="133"/>
      <c r="E37" s="133"/>
      <c r="F37" s="133"/>
      <c r="G37" s="133"/>
      <c r="H37" s="132"/>
    </row>
    <row r="38" s="115" customFormat="1" ht="23" customHeight="1" spans="1:8">
      <c r="A38" s="157"/>
      <c r="B38" s="132" t="s">
        <v>49</v>
      </c>
      <c r="C38" s="133"/>
      <c r="D38" s="133"/>
      <c r="E38" s="133"/>
      <c r="F38" s="133"/>
      <c r="G38" s="133"/>
      <c r="H38" s="132"/>
    </row>
    <row r="39" s="115" customFormat="1" ht="22" customHeight="1" spans="1:8">
      <c r="A39" s="157"/>
      <c r="B39" s="132" t="s">
        <v>50</v>
      </c>
      <c r="C39" s="133"/>
      <c r="D39" s="133"/>
      <c r="E39" s="133"/>
      <c r="F39" s="133"/>
      <c r="G39" s="133"/>
      <c r="H39" s="132"/>
    </row>
    <row r="40" s="115" customFormat="1" ht="24" customHeight="1" spans="1:8">
      <c r="A40" s="157"/>
      <c r="B40" s="132" t="s">
        <v>51</v>
      </c>
      <c r="C40" s="133"/>
      <c r="D40" s="133"/>
      <c r="E40" s="133"/>
      <c r="F40" s="133"/>
      <c r="G40" s="133"/>
      <c r="H40" s="132"/>
    </row>
    <row r="41" s="115" customFormat="1" ht="23" customHeight="1" spans="1:8">
      <c r="A41" s="157"/>
      <c r="B41" s="132" t="s">
        <v>52</v>
      </c>
      <c r="C41" s="133"/>
      <c r="D41" s="133"/>
      <c r="E41" s="133"/>
      <c r="F41" s="133"/>
      <c r="G41" s="133"/>
      <c r="H41" s="132"/>
    </row>
    <row r="42" s="115" customFormat="1" ht="25" customHeight="1" spans="1:8">
      <c r="A42" s="157"/>
      <c r="B42" s="132" t="s">
        <v>53</v>
      </c>
      <c r="C42" s="133"/>
      <c r="D42" s="133"/>
      <c r="E42" s="133"/>
      <c r="F42" s="133"/>
      <c r="G42" s="133"/>
      <c r="H42" s="132"/>
    </row>
    <row r="43" s="115" customFormat="1" ht="32" customHeight="1" spans="1:8">
      <c r="A43" s="157"/>
      <c r="B43" s="132" t="s">
        <v>54</v>
      </c>
      <c r="C43" s="133"/>
      <c r="D43" s="133"/>
      <c r="E43" s="133"/>
      <c r="F43" s="133"/>
      <c r="G43" s="133"/>
      <c r="H43" s="132"/>
    </row>
    <row r="44" s="115" customFormat="1" spans="1:8">
      <c r="A44" s="157">
        <v>18</v>
      </c>
      <c r="B44" s="132" t="s">
        <v>55</v>
      </c>
      <c r="C44" s="133"/>
      <c r="D44" s="133"/>
      <c r="E44" s="133"/>
      <c r="F44" s="133"/>
      <c r="G44" s="133"/>
      <c r="H44" s="132"/>
    </row>
    <row r="45" s="115" customFormat="1" ht="25" customHeight="1" spans="1:8">
      <c r="A45" s="160" t="s">
        <v>56</v>
      </c>
      <c r="B45" s="142" t="s">
        <v>57</v>
      </c>
      <c r="C45" s="130">
        <f>C53+C46</f>
        <v>4592.49</v>
      </c>
      <c r="D45" s="130">
        <f>D53+D46</f>
        <v>4592.49</v>
      </c>
      <c r="E45" s="130">
        <f>E46</f>
        <v>4104</v>
      </c>
      <c r="F45" s="130">
        <f>E45</f>
        <v>4104</v>
      </c>
      <c r="G45" s="130">
        <f>F45</f>
        <v>4104</v>
      </c>
      <c r="H45" s="142"/>
    </row>
    <row r="46" s="115" customFormat="1" ht="24" customHeight="1" spans="1:8">
      <c r="A46" s="157">
        <v>1</v>
      </c>
      <c r="B46" s="132" t="s">
        <v>19</v>
      </c>
      <c r="C46" s="133">
        <v>4592.49</v>
      </c>
      <c r="D46" s="133">
        <v>4592.49</v>
      </c>
      <c r="E46" s="133">
        <f>[1]项目明细表!O8</f>
        <v>4104</v>
      </c>
      <c r="F46" s="133">
        <f>E46</f>
        <v>4104</v>
      </c>
      <c r="G46" s="133">
        <f>F46</f>
        <v>4104</v>
      </c>
      <c r="H46" s="132"/>
    </row>
    <row r="47" s="115" customFormat="1" ht="26" customHeight="1" spans="1:8">
      <c r="A47" s="157">
        <v>2</v>
      </c>
      <c r="B47" s="132" t="s">
        <v>58</v>
      </c>
      <c r="C47" s="133"/>
      <c r="D47" s="133"/>
      <c r="E47" s="133"/>
      <c r="F47" s="133"/>
      <c r="G47" s="133"/>
      <c r="H47" s="132"/>
    </row>
    <row r="48" s="115" customFormat="1" ht="25" customHeight="1" spans="1:8">
      <c r="A48" s="157">
        <v>3</v>
      </c>
      <c r="B48" s="132" t="s">
        <v>59</v>
      </c>
      <c r="C48" s="133"/>
      <c r="D48" s="133"/>
      <c r="E48" s="133"/>
      <c r="F48" s="133"/>
      <c r="G48" s="133"/>
      <c r="H48" s="132"/>
    </row>
    <row r="49" s="115" customFormat="1" ht="24" customHeight="1" spans="1:8">
      <c r="A49" s="158">
        <v>4</v>
      </c>
      <c r="B49" s="136" t="s">
        <v>60</v>
      </c>
      <c r="C49" s="133"/>
      <c r="D49" s="133"/>
      <c r="E49" s="133"/>
      <c r="F49" s="137"/>
      <c r="G49" s="137"/>
      <c r="H49" s="136"/>
    </row>
    <row r="50" s="115" customFormat="1" ht="20" customHeight="1" spans="1:8">
      <c r="A50" s="157">
        <v>5</v>
      </c>
      <c r="B50" s="132" t="s">
        <v>61</v>
      </c>
      <c r="C50" s="133"/>
      <c r="D50" s="133"/>
      <c r="E50" s="133"/>
      <c r="F50" s="133"/>
      <c r="G50" s="133"/>
      <c r="H50" s="132"/>
    </row>
    <row r="51" s="115" customFormat="1" ht="17" customHeight="1" spans="1:8">
      <c r="A51" s="157">
        <v>6</v>
      </c>
      <c r="B51" s="132" t="s">
        <v>62</v>
      </c>
      <c r="C51" s="133"/>
      <c r="D51" s="133"/>
      <c r="E51" s="133"/>
      <c r="F51" s="133"/>
      <c r="G51" s="133"/>
      <c r="H51" s="132"/>
    </row>
    <row r="52" s="115" customFormat="1" ht="22" customHeight="1" spans="1:8">
      <c r="A52" s="159">
        <v>7</v>
      </c>
      <c r="B52" s="139" t="s">
        <v>63</v>
      </c>
      <c r="C52" s="133"/>
      <c r="D52" s="133"/>
      <c r="E52" s="133"/>
      <c r="F52" s="140"/>
      <c r="G52" s="140"/>
      <c r="H52" s="139"/>
    </row>
    <row r="53" s="115" customFormat="1" ht="24" customHeight="1" spans="1:8">
      <c r="A53" s="157">
        <v>8</v>
      </c>
      <c r="B53" s="132" t="s">
        <v>32</v>
      </c>
      <c r="C53" s="133"/>
      <c r="D53" s="133"/>
      <c r="E53" s="133"/>
      <c r="F53" s="133"/>
      <c r="G53" s="133"/>
      <c r="H53" s="132"/>
    </row>
    <row r="54" s="115" customFormat="1" ht="18" customHeight="1" spans="1:8">
      <c r="A54" s="157">
        <v>9</v>
      </c>
      <c r="B54" s="132" t="s">
        <v>64</v>
      </c>
      <c r="C54" s="133"/>
      <c r="D54" s="133"/>
      <c r="E54" s="133"/>
      <c r="F54" s="133"/>
      <c r="G54" s="133"/>
      <c r="H54" s="132"/>
    </row>
    <row r="55" s="115" customFormat="1" ht="19" customHeight="1" spans="1:8">
      <c r="A55" s="157">
        <v>10</v>
      </c>
      <c r="B55" s="132" t="s">
        <v>65</v>
      </c>
      <c r="C55" s="133"/>
      <c r="D55" s="133"/>
      <c r="E55" s="133"/>
      <c r="F55" s="133"/>
      <c r="G55" s="133"/>
      <c r="H55" s="132"/>
    </row>
    <row r="56" s="115" customFormat="1" ht="20" customHeight="1" spans="1:8">
      <c r="A56" s="157">
        <v>11</v>
      </c>
      <c r="B56" s="132" t="s">
        <v>66</v>
      </c>
      <c r="C56" s="133"/>
      <c r="D56" s="133"/>
      <c r="E56" s="133"/>
      <c r="F56" s="133"/>
      <c r="G56" s="133"/>
      <c r="H56" s="132"/>
    </row>
    <row r="57" s="115" customFormat="1" ht="22" customHeight="1" spans="1:8">
      <c r="A57" s="157">
        <v>12</v>
      </c>
      <c r="B57" s="132" t="s">
        <v>67</v>
      </c>
      <c r="C57" s="133"/>
      <c r="D57" s="133"/>
      <c r="E57" s="133"/>
      <c r="F57" s="133"/>
      <c r="G57" s="133"/>
      <c r="H57" s="132"/>
    </row>
    <row r="58" s="115" customFormat="1" ht="19" customHeight="1" spans="1:8">
      <c r="A58" s="157">
        <v>13</v>
      </c>
      <c r="B58" s="132" t="s">
        <v>68</v>
      </c>
      <c r="C58" s="133"/>
      <c r="D58" s="133"/>
      <c r="E58" s="133"/>
      <c r="F58" s="133"/>
      <c r="G58" s="133"/>
      <c r="H58" s="132"/>
    </row>
    <row r="59" s="115" customFormat="1" ht="26" customHeight="1" spans="1:8">
      <c r="A59" s="160" t="s">
        <v>69</v>
      </c>
      <c r="B59" s="142" t="s">
        <v>70</v>
      </c>
      <c r="C59" s="130">
        <f>C60</f>
        <v>795.6</v>
      </c>
      <c r="D59" s="130">
        <f>D60</f>
        <v>795.6</v>
      </c>
      <c r="E59" s="130">
        <f>E60</f>
        <v>640.7</v>
      </c>
      <c r="F59" s="130">
        <f>E59</f>
        <v>640.7</v>
      </c>
      <c r="G59" s="130">
        <f>F59</f>
        <v>640.7</v>
      </c>
      <c r="H59" s="142"/>
    </row>
    <row r="60" s="115" customFormat="1" ht="24" customHeight="1" spans="1:8">
      <c r="A60" s="157">
        <v>1</v>
      </c>
      <c r="B60" s="132" t="s">
        <v>19</v>
      </c>
      <c r="C60" s="133">
        <v>795.6</v>
      </c>
      <c r="D60" s="133">
        <v>795.6</v>
      </c>
      <c r="E60" s="133">
        <f>[1]项目明细表!P8</f>
        <v>640.7</v>
      </c>
      <c r="F60" s="133">
        <f>E60</f>
        <v>640.7</v>
      </c>
      <c r="G60" s="133">
        <f>F60</f>
        <v>640.7</v>
      </c>
      <c r="H60" s="132"/>
    </row>
    <row r="61" s="115" customFormat="1" ht="24" customHeight="1" spans="1:8">
      <c r="A61" s="157">
        <v>2</v>
      </c>
      <c r="B61" s="132" t="s">
        <v>71</v>
      </c>
      <c r="C61" s="133"/>
      <c r="D61" s="133"/>
      <c r="E61" s="133"/>
      <c r="F61" s="133"/>
      <c r="G61" s="133"/>
      <c r="H61" s="132"/>
    </row>
    <row r="62" s="115" customFormat="1" ht="24" customHeight="1" spans="1:8">
      <c r="A62" s="157">
        <v>3</v>
      </c>
      <c r="B62" s="132" t="s">
        <v>72</v>
      </c>
      <c r="C62" s="133"/>
      <c r="D62" s="133"/>
      <c r="E62" s="133"/>
      <c r="F62" s="133"/>
      <c r="G62" s="133"/>
      <c r="H62" s="132"/>
    </row>
    <row r="63" s="115" customFormat="1" ht="24" customHeight="1" spans="1:8">
      <c r="A63" s="157">
        <v>4</v>
      </c>
      <c r="B63" s="132" t="s">
        <v>20</v>
      </c>
      <c r="C63" s="133"/>
      <c r="D63" s="133"/>
      <c r="E63" s="133"/>
      <c r="F63" s="133"/>
      <c r="G63" s="133"/>
      <c r="H63" s="132"/>
    </row>
    <row r="64" s="115" customFormat="1" ht="24" customHeight="1" spans="1:8">
      <c r="A64" s="157">
        <v>5</v>
      </c>
      <c r="B64" s="132" t="s">
        <v>73</v>
      </c>
      <c r="C64" s="133"/>
      <c r="D64" s="133"/>
      <c r="E64" s="133"/>
      <c r="F64" s="133"/>
      <c r="G64" s="133"/>
      <c r="H64" s="132"/>
    </row>
    <row r="65" s="115" customFormat="1" ht="24" customHeight="1" spans="1:8">
      <c r="A65" s="157">
        <v>6</v>
      </c>
      <c r="B65" s="132" t="s">
        <v>74</v>
      </c>
      <c r="C65" s="133"/>
      <c r="D65" s="133"/>
      <c r="E65" s="133"/>
      <c r="F65" s="133"/>
      <c r="G65" s="133"/>
      <c r="H65" s="132"/>
    </row>
    <row r="66" s="115" customFormat="1" ht="24" customHeight="1" spans="1:8">
      <c r="A66" s="157">
        <v>7</v>
      </c>
      <c r="B66" s="132" t="s">
        <v>64</v>
      </c>
      <c r="C66" s="133"/>
      <c r="D66" s="133"/>
      <c r="E66" s="133"/>
      <c r="F66" s="133"/>
      <c r="G66" s="133"/>
      <c r="H66" s="132"/>
    </row>
    <row r="67" s="115" customFormat="1" ht="36" customHeight="1" spans="1:8">
      <c r="A67" s="157">
        <v>8</v>
      </c>
      <c r="B67" s="132" t="s">
        <v>75</v>
      </c>
      <c r="C67" s="133"/>
      <c r="D67" s="133"/>
      <c r="E67" s="133"/>
      <c r="F67" s="133"/>
      <c r="G67" s="133"/>
      <c r="H67" s="132"/>
    </row>
    <row r="68" s="115" customFormat="1" ht="23" customHeight="1" spans="1:8">
      <c r="A68" s="160" t="s">
        <v>76</v>
      </c>
      <c r="B68" s="142" t="s">
        <v>77</v>
      </c>
      <c r="C68" s="130">
        <f t="shared" ref="C68:G68" si="0">C69</f>
        <v>800</v>
      </c>
      <c r="D68" s="130">
        <f>C68</f>
        <v>800</v>
      </c>
      <c r="E68" s="130">
        <f t="shared" si="0"/>
        <v>570</v>
      </c>
      <c r="F68" s="130">
        <f t="shared" si="0"/>
        <v>570</v>
      </c>
      <c r="G68" s="130">
        <f t="shared" si="0"/>
        <v>570</v>
      </c>
      <c r="H68" s="142"/>
    </row>
    <row r="69" s="115" customFormat="1" ht="21" customHeight="1" spans="1:8">
      <c r="A69" s="157">
        <v>1</v>
      </c>
      <c r="B69" s="132" t="s">
        <v>19</v>
      </c>
      <c r="C69" s="143">
        <v>800</v>
      </c>
      <c r="D69" s="143">
        <v>800</v>
      </c>
      <c r="E69" s="143">
        <f>[1]项目明细表!Q8</f>
        <v>570</v>
      </c>
      <c r="F69" s="143">
        <f>E69</f>
        <v>570</v>
      </c>
      <c r="G69" s="143">
        <f>F69</f>
        <v>570</v>
      </c>
      <c r="H69" s="132"/>
    </row>
    <row r="70" s="115" customFormat="1" ht="24" customHeight="1" spans="1:8">
      <c r="A70" s="157">
        <v>2</v>
      </c>
      <c r="B70" s="132" t="s">
        <v>71</v>
      </c>
      <c r="C70" s="133"/>
      <c r="D70" s="133"/>
      <c r="E70" s="133"/>
      <c r="F70" s="133"/>
      <c r="G70" s="133"/>
      <c r="H70" s="132"/>
    </row>
    <row r="71" s="115" customFormat="1" ht="24" customHeight="1" spans="1:8">
      <c r="A71" s="157">
        <v>3</v>
      </c>
      <c r="B71" s="132" t="s">
        <v>72</v>
      </c>
      <c r="C71" s="133"/>
      <c r="D71" s="133"/>
      <c r="E71" s="133"/>
      <c r="F71" s="133"/>
      <c r="G71" s="133"/>
      <c r="H71" s="132"/>
    </row>
    <row r="72" s="115" customFormat="1" ht="24" customHeight="1" spans="1:8">
      <c r="A72" s="157">
        <v>4</v>
      </c>
      <c r="B72" s="132" t="s">
        <v>20</v>
      </c>
      <c r="C72" s="133"/>
      <c r="D72" s="133"/>
      <c r="E72" s="133"/>
      <c r="F72" s="133"/>
      <c r="G72" s="133"/>
      <c r="H72" s="132"/>
    </row>
    <row r="73" s="115" customFormat="1" ht="24" customHeight="1" spans="1:8">
      <c r="A73" s="157">
        <v>5</v>
      </c>
      <c r="B73" s="132" t="s">
        <v>73</v>
      </c>
      <c r="C73" s="133"/>
      <c r="D73" s="133"/>
      <c r="E73" s="133"/>
      <c r="F73" s="133"/>
      <c r="G73" s="133"/>
      <c r="H73" s="132"/>
    </row>
    <row r="74" s="115" customFormat="1" ht="23" customHeight="1" spans="1:8">
      <c r="A74" s="157">
        <v>6</v>
      </c>
      <c r="B74" s="132" t="s">
        <v>78</v>
      </c>
      <c r="C74" s="133"/>
      <c r="D74" s="133"/>
      <c r="E74" s="133"/>
      <c r="F74" s="133"/>
      <c r="G74" s="133"/>
      <c r="H74" s="132"/>
    </row>
    <row r="75" s="115" customFormat="1" spans="1:8">
      <c r="A75" s="160" t="s">
        <v>79</v>
      </c>
      <c r="B75" s="142" t="s">
        <v>80</v>
      </c>
      <c r="C75" s="130">
        <f t="shared" ref="C75:G75" si="1">C68+C59+C7+C45</f>
        <v>29855.28</v>
      </c>
      <c r="D75" s="130">
        <f t="shared" si="1"/>
        <v>29855.28</v>
      </c>
      <c r="E75" s="130">
        <f t="shared" si="1"/>
        <v>19604.7</v>
      </c>
      <c r="F75" s="130">
        <f t="shared" si="1"/>
        <v>19604.7</v>
      </c>
      <c r="G75" s="130">
        <f t="shared" si="1"/>
        <v>19604.7</v>
      </c>
      <c r="H75" s="142"/>
    </row>
    <row r="76" s="115" customFormat="1" ht="24" customHeight="1" spans="1:8">
      <c r="A76" s="157">
        <v>1</v>
      </c>
      <c r="B76" s="132" t="s">
        <v>81</v>
      </c>
      <c r="C76" s="143"/>
      <c r="D76" s="143"/>
      <c r="E76" s="143"/>
      <c r="F76" s="143"/>
      <c r="G76" s="143"/>
      <c r="H76" s="132"/>
    </row>
    <row r="77" s="115" customFormat="1" ht="25" customHeight="1" spans="1:8">
      <c r="A77" s="157">
        <v>2</v>
      </c>
      <c r="B77" s="132" t="s">
        <v>82</v>
      </c>
      <c r="C77" s="143"/>
      <c r="D77" s="143"/>
      <c r="E77" s="143"/>
      <c r="F77" s="143"/>
      <c r="G77" s="143"/>
      <c r="H77" s="132"/>
    </row>
    <row r="78" s="115" customFormat="1" spans="1:8">
      <c r="A78" s="161"/>
      <c r="B78" s="162"/>
      <c r="C78" s="162"/>
      <c r="D78" s="162"/>
      <c r="E78" s="162"/>
      <c r="F78" s="162"/>
      <c r="G78" s="162"/>
      <c r="H78" s="162"/>
    </row>
    <row r="79" s="115" customFormat="1" ht="13.5" customHeight="1" spans="1:8">
      <c r="A79" s="163" t="s">
        <v>83</v>
      </c>
      <c r="B79" s="163"/>
      <c r="C79" s="163"/>
      <c r="D79" s="163"/>
      <c r="E79" s="163"/>
      <c r="F79" s="163"/>
      <c r="G79" s="163"/>
      <c r="H79" s="163"/>
    </row>
    <row r="80" s="115" customFormat="1" ht="13.5" customHeight="1" spans="1:8">
      <c r="A80" s="163" t="s">
        <v>84</v>
      </c>
      <c r="B80" s="163"/>
      <c r="C80" s="163"/>
      <c r="D80" s="163"/>
      <c r="E80" s="163"/>
      <c r="F80" s="163"/>
      <c r="G80" s="163"/>
      <c r="H80" s="163"/>
    </row>
    <row r="81" s="115" customFormat="1" ht="13.5" customHeight="1" spans="1:8">
      <c r="A81" s="163" t="s">
        <v>85</v>
      </c>
      <c r="B81" s="163"/>
      <c r="C81" s="163"/>
      <c r="D81" s="163"/>
      <c r="E81" s="163"/>
      <c r="F81" s="163"/>
      <c r="G81" s="163"/>
      <c r="H81" s="163"/>
    </row>
    <row r="82" s="115" customFormat="1" ht="13.5" customHeight="1" spans="1:8">
      <c r="A82" s="163" t="s">
        <v>86</v>
      </c>
      <c r="B82" s="163"/>
      <c r="C82" s="163"/>
      <c r="D82" s="163"/>
      <c r="E82" s="163"/>
      <c r="F82" s="163"/>
      <c r="G82" s="163"/>
      <c r="H82" s="163"/>
    </row>
    <row r="83" s="115" customFormat="1" ht="13.5" customHeight="1" spans="1:8">
      <c r="A83" s="163" t="s">
        <v>87</v>
      </c>
      <c r="B83" s="163"/>
      <c r="C83" s="163"/>
      <c r="D83" s="163"/>
      <c r="E83" s="163"/>
      <c r="F83" s="163"/>
      <c r="G83" s="163"/>
      <c r="H83" s="163"/>
    </row>
    <row r="84" s="115" customFormat="1" ht="13.5" customHeight="1" spans="1:8">
      <c r="A84" s="163" t="s">
        <v>88</v>
      </c>
      <c r="B84" s="163"/>
      <c r="C84" s="163"/>
      <c r="D84" s="163"/>
      <c r="E84" s="163"/>
      <c r="F84" s="163"/>
      <c r="G84" s="163"/>
      <c r="H84" s="163"/>
    </row>
  </sheetData>
  <mergeCells count="14">
    <mergeCell ref="A1:B1"/>
    <mergeCell ref="A2:H2"/>
    <mergeCell ref="A3:D3"/>
    <mergeCell ref="G3:H3"/>
    <mergeCell ref="C4:D4"/>
    <mergeCell ref="E4:G4"/>
    <mergeCell ref="A79:H79"/>
    <mergeCell ref="A80:H80"/>
    <mergeCell ref="A81:H81"/>
    <mergeCell ref="A82:H82"/>
    <mergeCell ref="A83:H83"/>
    <mergeCell ref="A84:H84"/>
    <mergeCell ref="A4:A5"/>
    <mergeCell ref="H4:H5"/>
  </mergeCells>
  <pageMargins left="0.75" right="0.75" top="1" bottom="1" header="0.5" footer="0.5"/>
  <pageSetup paperSize="9" scale="5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
  <sheetViews>
    <sheetView view="pageBreakPreview" zoomScale="55" zoomScaleNormal="70" workbookViewId="0">
      <selection activeCell="M279" sqref="M279"/>
    </sheetView>
  </sheetViews>
  <sheetFormatPr defaultColWidth="8.1" defaultRowHeight="14.4"/>
  <cols>
    <col min="1" max="1" width="4.61666666666667" style="115" customWidth="1"/>
    <col min="2" max="2" width="46.1" style="115" customWidth="1"/>
    <col min="3" max="3" width="16.5" style="115" customWidth="1"/>
    <col min="4" max="4" width="16.3" style="115" customWidth="1"/>
    <col min="5" max="5" width="15.7" style="115" customWidth="1"/>
    <col min="6" max="6" width="16.5" style="115" customWidth="1"/>
    <col min="7" max="7" width="19.4" style="115" customWidth="1"/>
    <col min="8" max="8" width="16.5" style="115" customWidth="1"/>
    <col min="9" max="9" width="19.4" style="115" customWidth="1"/>
    <col min="10" max="10" width="9.79166666666667" style="115" customWidth="1"/>
    <col min="11" max="16384" width="8.1" style="115"/>
  </cols>
  <sheetData>
    <row r="1" s="115" customFormat="1" ht="34" customHeight="1" spans="1:10">
      <c r="A1" s="116" t="s">
        <v>0</v>
      </c>
      <c r="B1" s="116"/>
      <c r="C1" s="117"/>
      <c r="D1" s="117"/>
      <c r="E1" s="117"/>
      <c r="F1" s="117"/>
      <c r="G1" s="117"/>
      <c r="H1" s="117"/>
      <c r="I1" s="117"/>
      <c r="J1" s="117"/>
    </row>
    <row r="2" s="115" customFormat="1" ht="36" customHeight="1" spans="1:10">
      <c r="A2" s="118" t="s">
        <v>89</v>
      </c>
      <c r="B2" s="119"/>
      <c r="C2" s="119"/>
      <c r="D2" s="119"/>
      <c r="E2" s="119"/>
      <c r="F2" s="119"/>
      <c r="G2" s="119"/>
      <c r="H2" s="119"/>
      <c r="I2" s="119"/>
      <c r="J2" s="119"/>
    </row>
    <row r="3" s="115" customFormat="1" ht="13.5" customHeight="1" spans="1:10">
      <c r="A3" s="120" t="s">
        <v>2</v>
      </c>
      <c r="B3" s="121"/>
      <c r="C3" s="121"/>
      <c r="D3" s="121"/>
      <c r="E3" s="122"/>
      <c r="F3" s="117"/>
      <c r="G3" s="123" t="s">
        <v>3</v>
      </c>
      <c r="H3" s="117"/>
      <c r="I3" s="123"/>
      <c r="J3" s="123"/>
    </row>
    <row r="4" s="115" customFormat="1" ht="13.5" customHeight="1" spans="1:10">
      <c r="A4" s="124" t="s">
        <v>4</v>
      </c>
      <c r="B4" s="125" t="s">
        <v>5</v>
      </c>
      <c r="C4" s="125" t="s">
        <v>6</v>
      </c>
      <c r="D4" s="125"/>
      <c r="E4" s="125" t="s">
        <v>7</v>
      </c>
      <c r="F4" s="125"/>
      <c r="G4" s="125"/>
      <c r="H4" s="125"/>
      <c r="I4" s="125"/>
      <c r="J4" s="125" t="s">
        <v>8</v>
      </c>
    </row>
    <row r="5" s="115" customFormat="1" ht="28.8" spans="1:10">
      <c r="A5" s="124"/>
      <c r="B5" s="126"/>
      <c r="C5" s="126" t="s">
        <v>9</v>
      </c>
      <c r="D5" s="126" t="s">
        <v>10</v>
      </c>
      <c r="E5" s="126" t="s">
        <v>9</v>
      </c>
      <c r="F5" s="127" t="s">
        <v>11</v>
      </c>
      <c r="G5" s="126" t="s">
        <v>12</v>
      </c>
      <c r="H5" s="127" t="s">
        <v>90</v>
      </c>
      <c r="I5" s="126" t="s">
        <v>91</v>
      </c>
      <c r="J5" s="125"/>
    </row>
    <row r="6" s="115" customFormat="1" spans="1:10">
      <c r="A6" s="128" t="s">
        <v>13</v>
      </c>
      <c r="B6" s="126">
        <v>1</v>
      </c>
      <c r="C6" s="126" t="s">
        <v>14</v>
      </c>
      <c r="D6" s="126">
        <v>3</v>
      </c>
      <c r="E6" s="126" t="s">
        <v>15</v>
      </c>
      <c r="F6" s="126" t="s">
        <v>16</v>
      </c>
      <c r="G6" s="126">
        <v>6</v>
      </c>
      <c r="H6" s="126" t="s">
        <v>16</v>
      </c>
      <c r="I6" s="126">
        <v>6</v>
      </c>
      <c r="J6" s="126">
        <v>11</v>
      </c>
    </row>
    <row r="7" s="115" customFormat="1" ht="27" customHeight="1" spans="1:10">
      <c r="A7" s="124" t="s">
        <v>17</v>
      </c>
      <c r="B7" s="129" t="s">
        <v>18</v>
      </c>
      <c r="C7" s="130">
        <f>SUM(C8:C44)</f>
        <v>23667.19</v>
      </c>
      <c r="D7" s="130">
        <f>SUM(D8:D44)</f>
        <v>23667.19</v>
      </c>
      <c r="E7" s="130">
        <f>SUM(E8:E44)</f>
        <v>15358</v>
      </c>
      <c r="F7" s="130">
        <v>14290</v>
      </c>
      <c r="G7" s="130">
        <f t="shared" ref="F7:I7" si="0">F7</f>
        <v>14290</v>
      </c>
      <c r="H7" s="130">
        <f>H8</f>
        <v>1068</v>
      </c>
      <c r="I7" s="130">
        <f t="shared" si="0"/>
        <v>1068</v>
      </c>
      <c r="J7" s="142"/>
    </row>
    <row r="8" s="115" customFormat="1" ht="28" customHeight="1" spans="1:10">
      <c r="A8" s="131">
        <v>1</v>
      </c>
      <c r="B8" s="132" t="s">
        <v>19</v>
      </c>
      <c r="C8" s="133">
        <v>23667.19</v>
      </c>
      <c r="D8" s="133">
        <v>23667.19</v>
      </c>
      <c r="E8" s="133">
        <f>G8+I8</f>
        <v>15358</v>
      </c>
      <c r="F8" s="133">
        <v>14290</v>
      </c>
      <c r="G8" s="133">
        <f t="shared" ref="F8:I8" si="1">F8</f>
        <v>14290</v>
      </c>
      <c r="H8" s="133">
        <v>1068</v>
      </c>
      <c r="I8" s="133">
        <f t="shared" si="1"/>
        <v>1068</v>
      </c>
      <c r="J8" s="143"/>
    </row>
    <row r="9" s="115" customFormat="1" ht="24" customHeight="1" spans="1:10">
      <c r="A9" s="131">
        <v>2</v>
      </c>
      <c r="B9" s="132" t="s">
        <v>20</v>
      </c>
      <c r="C9" s="133"/>
      <c r="D9" s="133"/>
      <c r="E9" s="133"/>
      <c r="F9" s="133"/>
      <c r="G9" s="133"/>
      <c r="H9" s="133"/>
      <c r="I9" s="133"/>
      <c r="J9" s="132"/>
    </row>
    <row r="10" s="115" customFormat="1" ht="54" customHeight="1" spans="1:10">
      <c r="A10" s="131">
        <v>3</v>
      </c>
      <c r="B10" s="132" t="s">
        <v>21</v>
      </c>
      <c r="C10" s="133"/>
      <c r="D10" s="133"/>
      <c r="E10" s="133"/>
      <c r="F10" s="133"/>
      <c r="G10" s="133"/>
      <c r="H10" s="133"/>
      <c r="I10" s="133"/>
      <c r="J10" s="132"/>
    </row>
    <row r="11" s="115" customFormat="1" ht="30" customHeight="1" spans="1:10">
      <c r="A11" s="131">
        <v>4</v>
      </c>
      <c r="B11" s="132" t="s">
        <v>22</v>
      </c>
      <c r="C11" s="134"/>
      <c r="D11" s="134"/>
      <c r="E11" s="134"/>
      <c r="F11" s="133"/>
      <c r="G11" s="133"/>
      <c r="H11" s="133"/>
      <c r="I11" s="133"/>
      <c r="J11" s="132"/>
    </row>
    <row r="12" s="115" customFormat="1" ht="19" customHeight="1" spans="1:10">
      <c r="A12" s="131">
        <v>5</v>
      </c>
      <c r="B12" s="132" t="s">
        <v>23</v>
      </c>
      <c r="C12" s="133"/>
      <c r="D12" s="133"/>
      <c r="E12" s="133"/>
      <c r="F12" s="133"/>
      <c r="G12" s="133"/>
      <c r="H12" s="133"/>
      <c r="I12" s="133"/>
      <c r="J12" s="132"/>
    </row>
    <row r="13" s="115" customFormat="1" ht="21" customHeight="1" spans="1:10">
      <c r="A13" s="131">
        <v>6</v>
      </c>
      <c r="B13" s="132" t="s">
        <v>24</v>
      </c>
      <c r="C13" s="133"/>
      <c r="D13" s="133"/>
      <c r="E13" s="133"/>
      <c r="F13" s="133"/>
      <c r="G13" s="133"/>
      <c r="H13" s="133"/>
      <c r="I13" s="133"/>
      <c r="J13" s="132"/>
    </row>
    <row r="14" s="115" customFormat="1" ht="24" customHeight="1" spans="1:10">
      <c r="A14" s="131">
        <v>7</v>
      </c>
      <c r="B14" s="132" t="s">
        <v>25</v>
      </c>
      <c r="C14" s="133"/>
      <c r="D14" s="133"/>
      <c r="E14" s="133"/>
      <c r="F14" s="133"/>
      <c r="G14" s="133"/>
      <c r="H14" s="133"/>
      <c r="I14" s="133"/>
      <c r="J14" s="132"/>
    </row>
    <row r="15" s="115" customFormat="1" ht="20" customHeight="1" spans="1:10">
      <c r="A15" s="131">
        <v>8</v>
      </c>
      <c r="B15" s="132" t="s">
        <v>26</v>
      </c>
      <c r="C15" s="133"/>
      <c r="D15" s="133"/>
      <c r="E15" s="133"/>
      <c r="F15" s="133"/>
      <c r="G15" s="133"/>
      <c r="H15" s="133"/>
      <c r="I15" s="133"/>
      <c r="J15" s="132"/>
    </row>
    <row r="16" s="115" customFormat="1" ht="25" customHeight="1" spans="1:10">
      <c r="A16" s="131">
        <v>9</v>
      </c>
      <c r="B16" s="132" t="s">
        <v>27</v>
      </c>
      <c r="C16" s="133"/>
      <c r="D16" s="133"/>
      <c r="E16" s="133"/>
      <c r="F16" s="133"/>
      <c r="G16" s="133"/>
      <c r="H16" s="133"/>
      <c r="I16" s="133"/>
      <c r="J16" s="132"/>
    </row>
    <row r="17" s="115" customFormat="1" ht="21" customHeight="1" spans="1:10">
      <c r="A17" s="131">
        <v>10</v>
      </c>
      <c r="B17" s="132" t="s">
        <v>28</v>
      </c>
      <c r="C17" s="133"/>
      <c r="D17" s="133"/>
      <c r="E17" s="133"/>
      <c r="F17" s="133"/>
      <c r="G17" s="133"/>
      <c r="H17" s="133"/>
      <c r="I17" s="133"/>
      <c r="J17" s="132"/>
    </row>
    <row r="18" s="115" customFormat="1" ht="24" customHeight="1" spans="1:10">
      <c r="A18" s="131">
        <v>11</v>
      </c>
      <c r="B18" s="132" t="s">
        <v>29</v>
      </c>
      <c r="C18" s="133"/>
      <c r="D18" s="133"/>
      <c r="E18" s="133"/>
      <c r="F18" s="133"/>
      <c r="G18" s="133"/>
      <c r="H18" s="133"/>
      <c r="I18" s="133"/>
      <c r="J18" s="132"/>
    </row>
    <row r="19" s="115" customFormat="1" ht="19" customHeight="1" spans="1:10">
      <c r="A19" s="131">
        <v>12</v>
      </c>
      <c r="B19" s="132" t="s">
        <v>30</v>
      </c>
      <c r="C19" s="133"/>
      <c r="D19" s="133"/>
      <c r="E19" s="133"/>
      <c r="F19" s="133"/>
      <c r="G19" s="133"/>
      <c r="H19" s="133"/>
      <c r="I19" s="133"/>
      <c r="J19" s="132"/>
    </row>
    <row r="20" s="115" customFormat="1" ht="27" customHeight="1" spans="1:10">
      <c r="A20" s="131">
        <v>13</v>
      </c>
      <c r="B20" s="132" t="s">
        <v>31</v>
      </c>
      <c r="C20" s="133"/>
      <c r="D20" s="133"/>
      <c r="E20" s="133"/>
      <c r="F20" s="133"/>
      <c r="G20" s="133"/>
      <c r="H20" s="133"/>
      <c r="I20" s="133"/>
      <c r="J20" s="132"/>
    </row>
    <row r="21" s="115" customFormat="1" ht="28" customHeight="1" spans="1:10">
      <c r="A21" s="131">
        <v>14</v>
      </c>
      <c r="B21" s="132" t="s">
        <v>32</v>
      </c>
      <c r="C21" s="133"/>
      <c r="D21" s="133"/>
      <c r="E21" s="133"/>
      <c r="F21" s="133"/>
      <c r="G21" s="133"/>
      <c r="H21" s="133"/>
      <c r="I21" s="133"/>
      <c r="J21" s="132"/>
    </row>
    <row r="22" s="115" customFormat="1" ht="26" customHeight="1" spans="1:10">
      <c r="A22" s="131">
        <v>15</v>
      </c>
      <c r="B22" s="132" t="s">
        <v>33</v>
      </c>
      <c r="C22" s="133"/>
      <c r="D22" s="133"/>
      <c r="E22" s="133"/>
      <c r="F22" s="133"/>
      <c r="G22" s="133"/>
      <c r="H22" s="133"/>
      <c r="I22" s="133"/>
      <c r="J22" s="132"/>
    </row>
    <row r="23" s="115" customFormat="1" ht="19" customHeight="1" spans="1:10">
      <c r="A23" s="131">
        <v>16</v>
      </c>
      <c r="B23" s="132" t="s">
        <v>34</v>
      </c>
      <c r="C23" s="133"/>
      <c r="D23" s="133"/>
      <c r="E23" s="133"/>
      <c r="F23" s="133"/>
      <c r="G23" s="133"/>
      <c r="H23" s="133"/>
      <c r="I23" s="133"/>
      <c r="J23" s="132"/>
    </row>
    <row r="24" s="115" customFormat="1" ht="67" customHeight="1" spans="1:10">
      <c r="A24" s="135">
        <v>17</v>
      </c>
      <c r="B24" s="136" t="s">
        <v>35</v>
      </c>
      <c r="C24" s="133"/>
      <c r="D24" s="133"/>
      <c r="E24" s="133"/>
      <c r="F24" s="137"/>
      <c r="G24" s="137"/>
      <c r="H24" s="137"/>
      <c r="I24" s="137"/>
      <c r="J24" s="136"/>
    </row>
    <row r="25" s="115" customFormat="1" ht="22" customHeight="1" spans="1:10">
      <c r="A25" s="131"/>
      <c r="B25" s="132" t="s">
        <v>36</v>
      </c>
      <c r="C25" s="133"/>
      <c r="D25" s="133"/>
      <c r="E25" s="133"/>
      <c r="F25" s="133"/>
      <c r="G25" s="133"/>
      <c r="H25" s="133"/>
      <c r="I25" s="133"/>
      <c r="J25" s="132"/>
    </row>
    <row r="26" s="115" customFormat="1" ht="22" customHeight="1" spans="1:10">
      <c r="A26" s="131"/>
      <c r="B26" s="132" t="s">
        <v>37</v>
      </c>
      <c r="C26" s="133"/>
      <c r="D26" s="133"/>
      <c r="E26" s="133"/>
      <c r="F26" s="133"/>
      <c r="G26" s="133"/>
      <c r="H26" s="133"/>
      <c r="I26" s="133"/>
      <c r="J26" s="132"/>
    </row>
    <row r="27" s="115" customFormat="1" ht="25" customHeight="1" spans="1:10">
      <c r="A27" s="131"/>
      <c r="B27" s="132" t="s">
        <v>38</v>
      </c>
      <c r="C27" s="133"/>
      <c r="D27" s="133"/>
      <c r="E27" s="133"/>
      <c r="F27" s="133"/>
      <c r="G27" s="133"/>
      <c r="H27" s="133"/>
      <c r="I27" s="133"/>
      <c r="J27" s="132"/>
    </row>
    <row r="28" s="115" customFormat="1" ht="22" customHeight="1" spans="1:10">
      <c r="A28" s="138"/>
      <c r="B28" s="139" t="s">
        <v>39</v>
      </c>
      <c r="C28" s="133"/>
      <c r="D28" s="133"/>
      <c r="E28" s="133"/>
      <c r="F28" s="140"/>
      <c r="G28" s="140"/>
      <c r="H28" s="140"/>
      <c r="I28" s="140"/>
      <c r="J28" s="139"/>
    </row>
    <row r="29" s="115" customFormat="1" ht="27.75" customHeight="1" spans="1:10">
      <c r="A29" s="131"/>
      <c r="B29" s="132" t="s">
        <v>40</v>
      </c>
      <c r="C29" s="133"/>
      <c r="D29" s="133"/>
      <c r="E29" s="133"/>
      <c r="F29" s="133"/>
      <c r="G29" s="133"/>
      <c r="H29" s="133"/>
      <c r="I29" s="133"/>
      <c r="J29" s="132"/>
    </row>
    <row r="30" s="115" customFormat="1" ht="31" customHeight="1" spans="1:10">
      <c r="A30" s="131"/>
      <c r="B30" s="132" t="s">
        <v>41</v>
      </c>
      <c r="C30" s="133"/>
      <c r="D30" s="133"/>
      <c r="E30" s="133"/>
      <c r="F30" s="133"/>
      <c r="G30" s="133"/>
      <c r="H30" s="133"/>
      <c r="I30" s="133"/>
      <c r="J30" s="132"/>
    </row>
    <row r="31" s="115" customFormat="1" ht="33" customHeight="1" spans="1:10">
      <c r="A31" s="131"/>
      <c r="B31" s="132" t="s">
        <v>42</v>
      </c>
      <c r="C31" s="133"/>
      <c r="D31" s="133"/>
      <c r="E31" s="133"/>
      <c r="F31" s="133"/>
      <c r="G31" s="133"/>
      <c r="H31" s="133"/>
      <c r="I31" s="133"/>
      <c r="J31" s="132"/>
    </row>
    <row r="32" s="115" customFormat="1" ht="22" customHeight="1" spans="1:10">
      <c r="A32" s="131"/>
      <c r="B32" s="132" t="s">
        <v>43</v>
      </c>
      <c r="C32" s="133"/>
      <c r="D32" s="133"/>
      <c r="E32" s="133"/>
      <c r="F32" s="133"/>
      <c r="G32" s="133"/>
      <c r="H32" s="133"/>
      <c r="I32" s="133"/>
      <c r="J32" s="132"/>
    </row>
    <row r="33" s="115" customFormat="1" ht="21" customHeight="1" spans="1:10">
      <c r="A33" s="131"/>
      <c r="B33" s="132" t="s">
        <v>44</v>
      </c>
      <c r="C33" s="133"/>
      <c r="D33" s="133"/>
      <c r="E33" s="133"/>
      <c r="F33" s="133"/>
      <c r="G33" s="133"/>
      <c r="H33" s="133"/>
      <c r="I33" s="133"/>
      <c r="J33" s="132"/>
    </row>
    <row r="34" s="115" customFormat="1" ht="23" customHeight="1" spans="1:10">
      <c r="A34" s="131"/>
      <c r="B34" s="132" t="s">
        <v>45</v>
      </c>
      <c r="C34" s="133"/>
      <c r="D34" s="133"/>
      <c r="E34" s="133"/>
      <c r="F34" s="133"/>
      <c r="G34" s="133"/>
      <c r="H34" s="133"/>
      <c r="I34" s="133"/>
      <c r="J34" s="132"/>
    </row>
    <row r="35" s="115" customFormat="1" ht="22" customHeight="1" spans="1:10">
      <c r="A35" s="131"/>
      <c r="B35" s="132" t="s">
        <v>46</v>
      </c>
      <c r="C35" s="133"/>
      <c r="D35" s="133"/>
      <c r="E35" s="133"/>
      <c r="F35" s="133"/>
      <c r="G35" s="133"/>
      <c r="H35" s="133"/>
      <c r="I35" s="133"/>
      <c r="J35" s="132"/>
    </row>
    <row r="36" s="115" customFormat="1" ht="18" customHeight="1" spans="1:10">
      <c r="A36" s="131"/>
      <c r="B36" s="132" t="s">
        <v>47</v>
      </c>
      <c r="C36" s="133"/>
      <c r="D36" s="133"/>
      <c r="E36" s="133"/>
      <c r="F36" s="133"/>
      <c r="G36" s="133"/>
      <c r="H36" s="133"/>
      <c r="I36" s="133"/>
      <c r="J36" s="132"/>
    </row>
    <row r="37" s="115" customFormat="1" ht="26" customHeight="1" spans="1:10">
      <c r="A37" s="131"/>
      <c r="B37" s="132" t="s">
        <v>48</v>
      </c>
      <c r="C37" s="133"/>
      <c r="D37" s="133"/>
      <c r="E37" s="133"/>
      <c r="F37" s="133"/>
      <c r="G37" s="133"/>
      <c r="H37" s="133"/>
      <c r="I37" s="133"/>
      <c r="J37" s="132"/>
    </row>
    <row r="38" s="115" customFormat="1" ht="23" customHeight="1" spans="1:10">
      <c r="A38" s="131"/>
      <c r="B38" s="132" t="s">
        <v>49</v>
      </c>
      <c r="C38" s="133"/>
      <c r="D38" s="133"/>
      <c r="E38" s="133"/>
      <c r="F38" s="133"/>
      <c r="G38" s="133"/>
      <c r="H38" s="133"/>
      <c r="I38" s="133"/>
      <c r="J38" s="132"/>
    </row>
    <row r="39" s="115" customFormat="1" ht="22" customHeight="1" spans="1:10">
      <c r="A39" s="131"/>
      <c r="B39" s="132" t="s">
        <v>50</v>
      </c>
      <c r="C39" s="133"/>
      <c r="D39" s="133"/>
      <c r="E39" s="133"/>
      <c r="F39" s="133"/>
      <c r="G39" s="133"/>
      <c r="H39" s="133"/>
      <c r="I39" s="133"/>
      <c r="J39" s="132"/>
    </row>
    <row r="40" s="115" customFormat="1" ht="24" customHeight="1" spans="1:10">
      <c r="A40" s="131"/>
      <c r="B40" s="132" t="s">
        <v>51</v>
      </c>
      <c r="C40" s="133"/>
      <c r="D40" s="133"/>
      <c r="E40" s="133"/>
      <c r="F40" s="133"/>
      <c r="G40" s="133"/>
      <c r="H40" s="133"/>
      <c r="I40" s="133"/>
      <c r="J40" s="132"/>
    </row>
    <row r="41" s="115" customFormat="1" ht="23" customHeight="1" spans="1:10">
      <c r="A41" s="131"/>
      <c r="B41" s="132" t="s">
        <v>52</v>
      </c>
      <c r="C41" s="133"/>
      <c r="D41" s="133"/>
      <c r="E41" s="133"/>
      <c r="F41" s="133"/>
      <c r="G41" s="133"/>
      <c r="H41" s="133"/>
      <c r="I41" s="133"/>
      <c r="J41" s="132"/>
    </row>
    <row r="42" s="115" customFormat="1" ht="25" customHeight="1" spans="1:10">
      <c r="A42" s="131"/>
      <c r="B42" s="132" t="s">
        <v>53</v>
      </c>
      <c r="C42" s="133"/>
      <c r="D42" s="133"/>
      <c r="E42" s="133"/>
      <c r="F42" s="133"/>
      <c r="G42" s="133"/>
      <c r="H42" s="133"/>
      <c r="I42" s="133"/>
      <c r="J42" s="132"/>
    </row>
    <row r="43" s="115" customFormat="1" ht="32" customHeight="1" spans="1:10">
      <c r="A43" s="131"/>
      <c r="B43" s="132" t="s">
        <v>54</v>
      </c>
      <c r="C43" s="133"/>
      <c r="D43" s="133"/>
      <c r="E43" s="133"/>
      <c r="F43" s="133"/>
      <c r="G43" s="133"/>
      <c r="H43" s="133"/>
      <c r="I43" s="133"/>
      <c r="J43" s="132"/>
    </row>
    <row r="44" s="115" customFormat="1" spans="1:10">
      <c r="A44" s="131">
        <v>18</v>
      </c>
      <c r="B44" s="132" t="s">
        <v>55</v>
      </c>
      <c r="C44" s="133"/>
      <c r="D44" s="133"/>
      <c r="E44" s="133"/>
      <c r="F44" s="133"/>
      <c r="G44" s="133"/>
      <c r="H44" s="133"/>
      <c r="I44" s="133"/>
      <c r="J44" s="132"/>
    </row>
    <row r="45" s="115" customFormat="1" ht="25" customHeight="1" spans="1:10">
      <c r="A45" s="141" t="s">
        <v>56</v>
      </c>
      <c r="B45" s="142" t="s">
        <v>57</v>
      </c>
      <c r="C45" s="130">
        <f>C53+C46</f>
        <v>4592.49</v>
      </c>
      <c r="D45" s="130">
        <f>D53+D46</f>
        <v>4592.49</v>
      </c>
      <c r="E45" s="130">
        <f>E46</f>
        <v>5225</v>
      </c>
      <c r="F45" s="130">
        <v>4104</v>
      </c>
      <c r="G45" s="130">
        <f t="shared" ref="F45:I45" si="2">F45</f>
        <v>4104</v>
      </c>
      <c r="H45" s="130">
        <f>H46</f>
        <v>1121</v>
      </c>
      <c r="I45" s="130">
        <f t="shared" si="2"/>
        <v>1121</v>
      </c>
      <c r="J45" s="142"/>
    </row>
    <row r="46" s="115" customFormat="1" ht="24" customHeight="1" spans="1:10">
      <c r="A46" s="131">
        <v>1</v>
      </c>
      <c r="B46" s="132" t="s">
        <v>19</v>
      </c>
      <c r="C46" s="133">
        <v>4592.49</v>
      </c>
      <c r="D46" s="133">
        <v>4592.49</v>
      </c>
      <c r="E46" s="133">
        <f>F46+H46</f>
        <v>5225</v>
      </c>
      <c r="F46" s="133">
        <v>4104</v>
      </c>
      <c r="G46" s="133">
        <f t="shared" ref="F46:I46" si="3">F46</f>
        <v>4104</v>
      </c>
      <c r="H46" s="133">
        <v>1121</v>
      </c>
      <c r="I46" s="133">
        <f t="shared" si="3"/>
        <v>1121</v>
      </c>
      <c r="J46" s="132"/>
    </row>
    <row r="47" s="115" customFormat="1" ht="26" customHeight="1" spans="1:10">
      <c r="A47" s="131">
        <v>2</v>
      </c>
      <c r="B47" s="132" t="s">
        <v>58</v>
      </c>
      <c r="C47" s="133"/>
      <c r="D47" s="133"/>
      <c r="E47" s="133"/>
      <c r="F47" s="133"/>
      <c r="G47" s="133"/>
      <c r="H47" s="133"/>
      <c r="I47" s="133"/>
      <c r="J47" s="132"/>
    </row>
    <row r="48" s="115" customFormat="1" ht="25" customHeight="1" spans="1:10">
      <c r="A48" s="131">
        <v>3</v>
      </c>
      <c r="B48" s="132" t="s">
        <v>59</v>
      </c>
      <c r="C48" s="133"/>
      <c r="D48" s="133"/>
      <c r="E48" s="133"/>
      <c r="F48" s="133"/>
      <c r="G48" s="133"/>
      <c r="H48" s="133"/>
      <c r="I48" s="133"/>
      <c r="J48" s="132"/>
    </row>
    <row r="49" s="115" customFormat="1" ht="24" customHeight="1" spans="1:10">
      <c r="A49" s="135">
        <v>4</v>
      </c>
      <c r="B49" s="136" t="s">
        <v>60</v>
      </c>
      <c r="C49" s="133"/>
      <c r="D49" s="133"/>
      <c r="E49" s="133"/>
      <c r="F49" s="137"/>
      <c r="G49" s="137"/>
      <c r="H49" s="137"/>
      <c r="I49" s="137"/>
      <c r="J49" s="136"/>
    </row>
    <row r="50" s="115" customFormat="1" ht="20" customHeight="1" spans="1:10">
      <c r="A50" s="131">
        <v>5</v>
      </c>
      <c r="B50" s="132" t="s">
        <v>61</v>
      </c>
      <c r="C50" s="133"/>
      <c r="D50" s="133"/>
      <c r="E50" s="133"/>
      <c r="F50" s="133"/>
      <c r="G50" s="133"/>
      <c r="H50" s="133"/>
      <c r="I50" s="133"/>
      <c r="J50" s="132"/>
    </row>
    <row r="51" s="115" customFormat="1" ht="17" customHeight="1" spans="1:10">
      <c r="A51" s="131">
        <v>6</v>
      </c>
      <c r="B51" s="132" t="s">
        <v>62</v>
      </c>
      <c r="C51" s="133"/>
      <c r="D51" s="133"/>
      <c r="E51" s="133"/>
      <c r="F51" s="133"/>
      <c r="G51" s="133"/>
      <c r="H51" s="133"/>
      <c r="I51" s="133"/>
      <c r="J51" s="132"/>
    </row>
    <row r="52" s="115" customFormat="1" ht="22" customHeight="1" spans="1:10">
      <c r="A52" s="138">
        <v>7</v>
      </c>
      <c r="B52" s="139" t="s">
        <v>63</v>
      </c>
      <c r="C52" s="133"/>
      <c r="D52" s="133"/>
      <c r="E52" s="133"/>
      <c r="F52" s="140"/>
      <c r="G52" s="140"/>
      <c r="H52" s="140"/>
      <c r="I52" s="140"/>
      <c r="J52" s="139"/>
    </row>
    <row r="53" s="115" customFormat="1" ht="24" customHeight="1" spans="1:10">
      <c r="A53" s="131">
        <v>8</v>
      </c>
      <c r="B53" s="132" t="s">
        <v>32</v>
      </c>
      <c r="C53" s="133"/>
      <c r="D53" s="133"/>
      <c r="E53" s="133"/>
      <c r="F53" s="133"/>
      <c r="G53" s="133"/>
      <c r="H53" s="133"/>
      <c r="I53" s="133"/>
      <c r="J53" s="132"/>
    </row>
    <row r="54" s="115" customFormat="1" ht="18" customHeight="1" spans="1:10">
      <c r="A54" s="131">
        <v>9</v>
      </c>
      <c r="B54" s="132" t="s">
        <v>64</v>
      </c>
      <c r="C54" s="133"/>
      <c r="D54" s="133"/>
      <c r="E54" s="133"/>
      <c r="F54" s="133"/>
      <c r="G54" s="133"/>
      <c r="H54" s="133"/>
      <c r="I54" s="133"/>
      <c r="J54" s="132"/>
    </row>
    <row r="55" s="115" customFormat="1" ht="19" customHeight="1" spans="1:10">
      <c r="A55" s="131">
        <v>10</v>
      </c>
      <c r="B55" s="132" t="s">
        <v>65</v>
      </c>
      <c r="C55" s="133"/>
      <c r="D55" s="133"/>
      <c r="E55" s="133"/>
      <c r="F55" s="133"/>
      <c r="G55" s="133"/>
      <c r="H55" s="133"/>
      <c r="I55" s="133"/>
      <c r="J55" s="132"/>
    </row>
    <row r="56" s="115" customFormat="1" ht="20" customHeight="1" spans="1:10">
      <c r="A56" s="131">
        <v>11</v>
      </c>
      <c r="B56" s="132" t="s">
        <v>66</v>
      </c>
      <c r="C56" s="133"/>
      <c r="D56" s="133"/>
      <c r="E56" s="133"/>
      <c r="F56" s="133"/>
      <c r="G56" s="133"/>
      <c r="H56" s="133"/>
      <c r="I56" s="133"/>
      <c r="J56" s="132"/>
    </row>
    <row r="57" s="115" customFormat="1" ht="22" customHeight="1" spans="1:10">
      <c r="A57" s="131">
        <v>12</v>
      </c>
      <c r="B57" s="132" t="s">
        <v>67</v>
      </c>
      <c r="C57" s="133"/>
      <c r="D57" s="133"/>
      <c r="E57" s="133"/>
      <c r="F57" s="133"/>
      <c r="G57" s="133"/>
      <c r="H57" s="133"/>
      <c r="I57" s="133"/>
      <c r="J57" s="132"/>
    </row>
    <row r="58" s="115" customFormat="1" ht="19" customHeight="1" spans="1:10">
      <c r="A58" s="131">
        <v>13</v>
      </c>
      <c r="B58" s="132" t="s">
        <v>68</v>
      </c>
      <c r="C58" s="133"/>
      <c r="D58" s="133"/>
      <c r="E58" s="133"/>
      <c r="F58" s="133"/>
      <c r="G58" s="133"/>
      <c r="H58" s="133"/>
      <c r="I58" s="133"/>
      <c r="J58" s="132"/>
    </row>
    <row r="59" s="115" customFormat="1" ht="26" customHeight="1" spans="1:10">
      <c r="A59" s="141" t="s">
        <v>69</v>
      </c>
      <c r="B59" s="142" t="s">
        <v>70</v>
      </c>
      <c r="C59" s="130">
        <f>C60</f>
        <v>795.6</v>
      </c>
      <c r="D59" s="130">
        <f>D60</f>
        <v>795.6</v>
      </c>
      <c r="E59" s="130">
        <f>E60</f>
        <v>640.7</v>
      </c>
      <c r="F59" s="130">
        <f t="shared" ref="F59:I59" si="4">E59</f>
        <v>640.7</v>
      </c>
      <c r="G59" s="130">
        <f t="shared" si="4"/>
        <v>640.7</v>
      </c>
      <c r="H59" s="130"/>
      <c r="I59" s="130"/>
      <c r="J59" s="142"/>
    </row>
    <row r="60" s="115" customFormat="1" ht="24" customHeight="1" spans="1:10">
      <c r="A60" s="131">
        <v>1</v>
      </c>
      <c r="B60" s="132" t="s">
        <v>19</v>
      </c>
      <c r="C60" s="133">
        <v>795.6</v>
      </c>
      <c r="D60" s="133">
        <v>795.6</v>
      </c>
      <c r="E60" s="133">
        <f>[1]项目明细表!P8</f>
        <v>640.7</v>
      </c>
      <c r="F60" s="133">
        <f t="shared" ref="F60:I60" si="5">E60</f>
        <v>640.7</v>
      </c>
      <c r="G60" s="133">
        <f t="shared" si="5"/>
        <v>640.7</v>
      </c>
      <c r="H60" s="133"/>
      <c r="I60" s="133"/>
      <c r="J60" s="132"/>
    </row>
    <row r="61" s="115" customFormat="1" ht="24" customHeight="1" spans="1:10">
      <c r="A61" s="131">
        <v>2</v>
      </c>
      <c r="B61" s="132" t="s">
        <v>71</v>
      </c>
      <c r="C61" s="133"/>
      <c r="D61" s="133"/>
      <c r="E61" s="133"/>
      <c r="F61" s="133"/>
      <c r="G61" s="133"/>
      <c r="H61" s="133"/>
      <c r="I61" s="133"/>
      <c r="J61" s="132"/>
    </row>
    <row r="62" s="115" customFormat="1" ht="24" customHeight="1" spans="1:10">
      <c r="A62" s="131">
        <v>3</v>
      </c>
      <c r="B62" s="132" t="s">
        <v>72</v>
      </c>
      <c r="C62" s="133"/>
      <c r="D62" s="133"/>
      <c r="E62" s="133"/>
      <c r="F62" s="133"/>
      <c r="G62" s="133"/>
      <c r="H62" s="133"/>
      <c r="I62" s="133"/>
      <c r="J62" s="132"/>
    </row>
    <row r="63" s="115" customFormat="1" ht="24" customHeight="1" spans="1:10">
      <c r="A63" s="131">
        <v>4</v>
      </c>
      <c r="B63" s="132" t="s">
        <v>20</v>
      </c>
      <c r="C63" s="133"/>
      <c r="D63" s="133"/>
      <c r="E63" s="133"/>
      <c r="F63" s="133"/>
      <c r="G63" s="133"/>
      <c r="H63" s="133"/>
      <c r="I63" s="133"/>
      <c r="J63" s="132"/>
    </row>
    <row r="64" s="115" customFormat="1" ht="24" customHeight="1" spans="1:10">
      <c r="A64" s="131">
        <v>5</v>
      </c>
      <c r="B64" s="132" t="s">
        <v>73</v>
      </c>
      <c r="C64" s="133"/>
      <c r="D64" s="133"/>
      <c r="E64" s="133"/>
      <c r="F64" s="133"/>
      <c r="G64" s="133"/>
      <c r="H64" s="133"/>
      <c r="I64" s="133"/>
      <c r="J64" s="132"/>
    </row>
    <row r="65" s="115" customFormat="1" ht="24" customHeight="1" spans="1:10">
      <c r="A65" s="131">
        <v>6</v>
      </c>
      <c r="B65" s="132" t="s">
        <v>74</v>
      </c>
      <c r="C65" s="133"/>
      <c r="D65" s="133"/>
      <c r="E65" s="133"/>
      <c r="F65" s="133"/>
      <c r="G65" s="133"/>
      <c r="H65" s="133"/>
      <c r="I65" s="133"/>
      <c r="J65" s="132"/>
    </row>
    <row r="66" s="115" customFormat="1" ht="24" customHeight="1" spans="1:10">
      <c r="A66" s="131">
        <v>7</v>
      </c>
      <c r="B66" s="132" t="s">
        <v>64</v>
      </c>
      <c r="C66" s="133"/>
      <c r="D66" s="133"/>
      <c r="E66" s="133"/>
      <c r="F66" s="133"/>
      <c r="G66" s="133"/>
      <c r="H66" s="133"/>
      <c r="I66" s="133"/>
      <c r="J66" s="132"/>
    </row>
    <row r="67" s="115" customFormat="1" ht="36" customHeight="1" spans="1:10">
      <c r="A67" s="131">
        <v>8</v>
      </c>
      <c r="B67" s="132" t="s">
        <v>75</v>
      </c>
      <c r="C67" s="133"/>
      <c r="D67" s="133"/>
      <c r="E67" s="133"/>
      <c r="F67" s="133"/>
      <c r="G67" s="133"/>
      <c r="H67" s="133"/>
      <c r="I67" s="133"/>
      <c r="J67" s="132"/>
    </row>
    <row r="68" s="115" customFormat="1" ht="23" customHeight="1" spans="1:10">
      <c r="A68" s="141" t="s">
        <v>76</v>
      </c>
      <c r="B68" s="142" t="s">
        <v>77</v>
      </c>
      <c r="C68" s="130">
        <f t="shared" ref="C68:I68" si="6">C69</f>
        <v>800</v>
      </c>
      <c r="D68" s="130">
        <f>C68</f>
        <v>800</v>
      </c>
      <c r="E68" s="130">
        <f t="shared" si="6"/>
        <v>800</v>
      </c>
      <c r="F68" s="130">
        <v>570</v>
      </c>
      <c r="G68" s="130">
        <f t="shared" si="6"/>
        <v>570</v>
      </c>
      <c r="H68" s="130">
        <f t="shared" si="6"/>
        <v>230</v>
      </c>
      <c r="I68" s="130">
        <f t="shared" si="6"/>
        <v>230</v>
      </c>
      <c r="J68" s="142"/>
    </row>
    <row r="69" s="115" customFormat="1" ht="21" customHeight="1" spans="1:10">
      <c r="A69" s="131">
        <v>1</v>
      </c>
      <c r="B69" s="132" t="s">
        <v>19</v>
      </c>
      <c r="C69" s="143">
        <v>800</v>
      </c>
      <c r="D69" s="143">
        <v>800</v>
      </c>
      <c r="E69" s="143">
        <f>F69+H69</f>
        <v>800</v>
      </c>
      <c r="F69" s="143">
        <v>570</v>
      </c>
      <c r="G69" s="143">
        <f t="shared" ref="F69:I69" si="7">F69</f>
        <v>570</v>
      </c>
      <c r="H69" s="143">
        <v>230</v>
      </c>
      <c r="I69" s="143">
        <f t="shared" si="7"/>
        <v>230</v>
      </c>
      <c r="J69" s="132"/>
    </row>
    <row r="70" s="115" customFormat="1" ht="24" customHeight="1" spans="1:10">
      <c r="A70" s="131">
        <v>2</v>
      </c>
      <c r="B70" s="132" t="s">
        <v>71</v>
      </c>
      <c r="C70" s="133"/>
      <c r="D70" s="133"/>
      <c r="E70" s="133"/>
      <c r="F70" s="133"/>
      <c r="G70" s="133"/>
      <c r="H70" s="133"/>
      <c r="I70" s="133"/>
      <c r="J70" s="132"/>
    </row>
    <row r="71" s="115" customFormat="1" ht="24" customHeight="1" spans="1:10">
      <c r="A71" s="131">
        <v>3</v>
      </c>
      <c r="B71" s="132" t="s">
        <v>72</v>
      </c>
      <c r="C71" s="133"/>
      <c r="D71" s="133"/>
      <c r="E71" s="133"/>
      <c r="F71" s="133"/>
      <c r="G71" s="133"/>
      <c r="H71" s="133"/>
      <c r="I71" s="133"/>
      <c r="J71" s="132"/>
    </row>
    <row r="72" s="115" customFormat="1" ht="24" customHeight="1" spans="1:10">
      <c r="A72" s="131">
        <v>4</v>
      </c>
      <c r="B72" s="132" t="s">
        <v>20</v>
      </c>
      <c r="C72" s="133"/>
      <c r="D72" s="133"/>
      <c r="E72" s="133"/>
      <c r="F72" s="133"/>
      <c r="G72" s="133"/>
      <c r="H72" s="133"/>
      <c r="I72" s="133"/>
      <c r="J72" s="132"/>
    </row>
    <row r="73" s="115" customFormat="1" ht="24" customHeight="1" spans="1:10">
      <c r="A73" s="131">
        <v>5</v>
      </c>
      <c r="B73" s="132" t="s">
        <v>73</v>
      </c>
      <c r="C73" s="133"/>
      <c r="D73" s="133"/>
      <c r="E73" s="133"/>
      <c r="F73" s="133"/>
      <c r="G73" s="133"/>
      <c r="H73" s="133"/>
      <c r="I73" s="133"/>
      <c r="J73" s="132"/>
    </row>
    <row r="74" s="115" customFormat="1" ht="23" customHeight="1" spans="1:10">
      <c r="A74" s="131">
        <v>6</v>
      </c>
      <c r="B74" s="132" t="s">
        <v>78</v>
      </c>
      <c r="C74" s="133"/>
      <c r="D74" s="133"/>
      <c r="E74" s="133"/>
      <c r="F74" s="133"/>
      <c r="G74" s="133"/>
      <c r="H74" s="133"/>
      <c r="I74" s="133"/>
      <c r="J74" s="132"/>
    </row>
    <row r="75" s="115" customFormat="1" spans="1:10">
      <c r="A75" s="141" t="s">
        <v>79</v>
      </c>
      <c r="B75" s="142" t="s">
        <v>80</v>
      </c>
      <c r="C75" s="130">
        <f t="shared" ref="C75:I75" si="8">C68+C59+C7+C45</f>
        <v>29855.28</v>
      </c>
      <c r="D75" s="130">
        <f t="shared" si="8"/>
        <v>29855.28</v>
      </c>
      <c r="E75" s="130">
        <f t="shared" si="8"/>
        <v>22023.7</v>
      </c>
      <c r="F75" s="130">
        <f t="shared" si="8"/>
        <v>19604.7</v>
      </c>
      <c r="G75" s="130">
        <f t="shared" si="8"/>
        <v>19604.7</v>
      </c>
      <c r="H75" s="130">
        <f t="shared" si="8"/>
        <v>2419</v>
      </c>
      <c r="I75" s="130">
        <f t="shared" si="8"/>
        <v>2419</v>
      </c>
      <c r="J75" s="142"/>
    </row>
    <row r="76" s="115" customFormat="1" ht="24" customHeight="1" spans="1:10">
      <c r="A76" s="131">
        <v>1</v>
      </c>
      <c r="B76" s="132" t="s">
        <v>81</v>
      </c>
      <c r="C76" s="143"/>
      <c r="D76" s="143"/>
      <c r="E76" s="143"/>
      <c r="F76" s="143"/>
      <c r="G76" s="143"/>
      <c r="H76" s="143"/>
      <c r="I76" s="143"/>
      <c r="J76" s="132"/>
    </row>
    <row r="77" s="115" customFormat="1" ht="25" customHeight="1" spans="1:10">
      <c r="A77" s="131">
        <v>2</v>
      </c>
      <c r="B77" s="132" t="s">
        <v>82</v>
      </c>
      <c r="C77" s="143"/>
      <c r="D77" s="143"/>
      <c r="E77" s="143"/>
      <c r="F77" s="143"/>
      <c r="G77" s="143"/>
      <c r="H77" s="143"/>
      <c r="I77" s="143"/>
      <c r="J77" s="132"/>
    </row>
    <row r="78" s="115" customFormat="1" spans="1:10">
      <c r="A78" s="144"/>
      <c r="B78" s="145"/>
      <c r="C78" s="145"/>
      <c r="D78" s="145"/>
      <c r="E78" s="145"/>
      <c r="F78" s="145"/>
      <c r="G78" s="145"/>
      <c r="H78" s="145"/>
      <c r="I78" s="145"/>
      <c r="J78" s="145"/>
    </row>
    <row r="79" s="115" customFormat="1" ht="13.5" customHeight="1" spans="1:10">
      <c r="A79" s="146" t="s">
        <v>83</v>
      </c>
      <c r="B79" s="146"/>
      <c r="C79" s="146"/>
      <c r="D79" s="146"/>
      <c r="E79" s="146"/>
      <c r="F79" s="146"/>
      <c r="G79" s="146"/>
      <c r="H79" s="146"/>
      <c r="I79" s="146"/>
      <c r="J79" s="146"/>
    </row>
    <row r="80" s="115" customFormat="1" ht="13.5" customHeight="1" spans="1:10">
      <c r="A80" s="146" t="s">
        <v>84</v>
      </c>
      <c r="B80" s="146"/>
      <c r="C80" s="146"/>
      <c r="D80" s="146"/>
      <c r="E80" s="146"/>
      <c r="F80" s="146"/>
      <c r="G80" s="146"/>
      <c r="H80" s="146"/>
      <c r="I80" s="146"/>
      <c r="J80" s="146"/>
    </row>
    <row r="81" s="115" customFormat="1" ht="13.5" customHeight="1" spans="1:10">
      <c r="A81" s="146" t="s">
        <v>85</v>
      </c>
      <c r="B81" s="146"/>
      <c r="C81" s="146"/>
      <c r="D81" s="146"/>
      <c r="E81" s="146"/>
      <c r="F81" s="146"/>
      <c r="G81" s="146"/>
      <c r="H81" s="146"/>
      <c r="I81" s="146"/>
      <c r="J81" s="146"/>
    </row>
    <row r="82" s="115" customFormat="1" ht="13.5" customHeight="1" spans="1:10">
      <c r="A82" s="146" t="s">
        <v>86</v>
      </c>
      <c r="B82" s="146"/>
      <c r="C82" s="146"/>
      <c r="D82" s="146"/>
      <c r="E82" s="146"/>
      <c r="F82" s="146"/>
      <c r="G82" s="146"/>
      <c r="H82" s="146"/>
      <c r="I82" s="146"/>
      <c r="J82" s="146"/>
    </row>
    <row r="83" s="115" customFormat="1" ht="13.5" customHeight="1" spans="1:10">
      <c r="A83" s="146" t="s">
        <v>87</v>
      </c>
      <c r="B83" s="146"/>
      <c r="C83" s="146"/>
      <c r="D83" s="146"/>
      <c r="E83" s="146"/>
      <c r="F83" s="146"/>
      <c r="G83" s="146"/>
      <c r="H83" s="146"/>
      <c r="I83" s="146"/>
      <c r="J83" s="146"/>
    </row>
    <row r="84" s="115" customFormat="1" ht="13.5" customHeight="1" spans="1:10">
      <c r="A84" s="146" t="s">
        <v>88</v>
      </c>
      <c r="B84" s="146"/>
      <c r="C84" s="146"/>
      <c r="D84" s="146"/>
      <c r="E84" s="146"/>
      <c r="F84" s="146"/>
      <c r="G84" s="146"/>
      <c r="H84" s="146"/>
      <c r="I84" s="146"/>
      <c r="J84" s="146"/>
    </row>
  </sheetData>
  <mergeCells count="14">
    <mergeCell ref="A1:B1"/>
    <mergeCell ref="A2:J2"/>
    <mergeCell ref="A3:D3"/>
    <mergeCell ref="G3:J3"/>
    <mergeCell ref="C4:D4"/>
    <mergeCell ref="E4:G4"/>
    <mergeCell ref="A79:J79"/>
    <mergeCell ref="A80:J80"/>
    <mergeCell ref="A81:J81"/>
    <mergeCell ref="A82:J82"/>
    <mergeCell ref="A83:J83"/>
    <mergeCell ref="A84:J84"/>
    <mergeCell ref="A4:A5"/>
    <mergeCell ref="J4:J5"/>
  </mergeCells>
  <pageMargins left="0.75" right="0.75" top="1" bottom="1" header="0.5" footer="0.5"/>
  <pageSetup paperSize="9" scale="4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284"/>
  <sheetViews>
    <sheetView tabSelected="1" view="pageBreakPreview" zoomScale="40" zoomScaleNormal="55" workbookViewId="0">
      <pane ySplit="5" topLeftCell="A282" activePane="bottomLeft" state="frozen"/>
      <selection/>
      <selection pane="bottomLeft" activeCell="M280" sqref="M278:M280"/>
    </sheetView>
  </sheetViews>
  <sheetFormatPr defaultColWidth="8.1" defaultRowHeight="34" customHeight="1"/>
  <cols>
    <col min="1" max="2" width="8.1" style="39" hidden="1" customWidth="1"/>
    <col min="3" max="3" width="14.3583333333333" style="39" customWidth="1"/>
    <col min="4" max="4" width="14.1333333333333" style="39" customWidth="1"/>
    <col min="5" max="5" width="20.75" style="39" customWidth="1"/>
    <col min="6" max="6" width="15.75" style="39" customWidth="1"/>
    <col min="7" max="7" width="86" style="39" customWidth="1"/>
    <col min="8" max="8" width="13.0916666666667" style="39" customWidth="1"/>
    <col min="9" max="10" width="13.75" style="39" customWidth="1"/>
    <col min="11" max="11" width="16.725" style="42" customWidth="1"/>
    <col min="12" max="12" width="19.75" style="42" customWidth="1"/>
    <col min="13" max="13" width="38" style="39" customWidth="1"/>
    <col min="14" max="14" width="16.3666666666667" style="43" customWidth="1"/>
    <col min="15" max="15" width="15.5" style="43" customWidth="1"/>
    <col min="16" max="16" width="15.75" style="43" customWidth="1"/>
    <col min="17" max="17" width="14.5" style="43" customWidth="1"/>
    <col min="18" max="19" width="12.0416666666667" style="43" customWidth="1"/>
    <col min="20" max="20" width="10.8333333333333" style="43" customWidth="1"/>
    <col min="21" max="21" width="10.25" style="43" customWidth="1"/>
    <col min="22" max="22" width="10" style="43" customWidth="1"/>
    <col min="23" max="23" width="11.6666666666667" style="43" customWidth="1"/>
    <col min="24" max="24" width="9.48333333333333" style="44" customWidth="1"/>
    <col min="25" max="26" width="11.75" style="44" customWidth="1"/>
    <col min="27" max="27" width="10.5" style="44" customWidth="1"/>
    <col min="28" max="28" width="10" style="44" customWidth="1"/>
    <col min="29" max="29" width="11" style="45" customWidth="1"/>
    <col min="30" max="30" width="8.1" style="39"/>
    <col min="31" max="31" width="12.625" style="39"/>
    <col min="32" max="16384" width="8.1" style="39"/>
  </cols>
  <sheetData>
    <row r="1" s="39" customFormat="1" customHeight="1" spans="3:29">
      <c r="C1" s="46" t="s">
        <v>92</v>
      </c>
      <c r="D1" s="47"/>
      <c r="E1" s="47"/>
      <c r="F1" s="47"/>
      <c r="G1" s="47"/>
      <c r="H1" s="47"/>
      <c r="I1" s="47"/>
      <c r="J1" s="47"/>
      <c r="K1" s="59"/>
      <c r="L1" s="59"/>
      <c r="M1" s="59"/>
      <c r="N1" s="60"/>
      <c r="O1" s="60"/>
      <c r="P1" s="60"/>
      <c r="Q1" s="60"/>
      <c r="R1" s="60"/>
      <c r="S1" s="60"/>
      <c r="T1" s="60"/>
      <c r="U1" s="60"/>
      <c r="V1" s="60"/>
      <c r="W1" s="60"/>
      <c r="X1" s="74"/>
      <c r="Y1" s="74"/>
      <c r="Z1" s="74"/>
      <c r="AA1" s="74"/>
      <c r="AB1" s="74"/>
      <c r="AC1" s="45"/>
    </row>
    <row r="2" s="39" customFormat="1" customHeight="1" spans="3:29">
      <c r="C2" s="48" t="s">
        <v>93</v>
      </c>
      <c r="D2" s="48"/>
      <c r="E2" s="48"/>
      <c r="F2" s="48"/>
      <c r="G2" s="48"/>
      <c r="H2" s="48"/>
      <c r="I2" s="48"/>
      <c r="J2" s="48"/>
      <c r="K2" s="61"/>
      <c r="L2" s="61"/>
      <c r="M2" s="48"/>
      <c r="N2" s="62"/>
      <c r="O2" s="62"/>
      <c r="P2" s="62"/>
      <c r="Q2" s="62"/>
      <c r="R2" s="62"/>
      <c r="S2" s="62"/>
      <c r="T2" s="62"/>
      <c r="U2" s="62"/>
      <c r="V2" s="62"/>
      <c r="W2" s="62"/>
      <c r="X2" s="75"/>
      <c r="Y2" s="75"/>
      <c r="Z2" s="75"/>
      <c r="AA2" s="75"/>
      <c r="AB2" s="75" t="s">
        <v>94</v>
      </c>
      <c r="AC2" s="80"/>
    </row>
    <row r="3" s="39" customFormat="1" ht="88" customHeight="1" spans="1:29">
      <c r="A3" s="49" t="s">
        <v>95</v>
      </c>
      <c r="B3" s="49" t="s">
        <v>96</v>
      </c>
      <c r="C3" s="50" t="s">
        <v>4</v>
      </c>
      <c r="D3" s="50" t="s">
        <v>97</v>
      </c>
      <c r="E3" s="51" t="s">
        <v>98</v>
      </c>
      <c r="F3" s="50" t="s">
        <v>99</v>
      </c>
      <c r="G3" s="50" t="s">
        <v>100</v>
      </c>
      <c r="H3" s="52" t="s">
        <v>101</v>
      </c>
      <c r="I3" s="50" t="s">
        <v>102</v>
      </c>
      <c r="J3" s="50" t="s">
        <v>103</v>
      </c>
      <c r="K3" s="63" t="s">
        <v>104</v>
      </c>
      <c r="L3" s="64" t="s">
        <v>105</v>
      </c>
      <c r="M3" s="50" t="s">
        <v>106</v>
      </c>
      <c r="N3" s="65"/>
      <c r="O3" s="65" t="s">
        <v>107</v>
      </c>
      <c r="P3" s="65"/>
      <c r="Q3" s="65"/>
      <c r="R3" s="65"/>
      <c r="S3" s="65"/>
      <c r="T3" s="65"/>
      <c r="U3" s="65"/>
      <c r="V3" s="65"/>
      <c r="W3" s="65"/>
      <c r="X3" s="76" t="s">
        <v>108</v>
      </c>
      <c r="Y3" s="76" t="s">
        <v>109</v>
      </c>
      <c r="Z3" s="76" t="s">
        <v>110</v>
      </c>
      <c r="AA3" s="76" t="s">
        <v>111</v>
      </c>
      <c r="AB3" s="76"/>
      <c r="AC3" s="76" t="s">
        <v>8</v>
      </c>
    </row>
    <row r="4" s="39" customFormat="1" ht="208" customHeight="1" spans="1:29">
      <c r="A4" s="49"/>
      <c r="B4" s="49"/>
      <c r="C4" s="50"/>
      <c r="D4" s="50"/>
      <c r="E4" s="51"/>
      <c r="F4" s="50"/>
      <c r="G4" s="50"/>
      <c r="H4" s="53"/>
      <c r="I4" s="50"/>
      <c r="J4" s="50"/>
      <c r="K4" s="63"/>
      <c r="L4" s="66"/>
      <c r="M4" s="50" t="s">
        <v>112</v>
      </c>
      <c r="N4" s="65" t="s">
        <v>113</v>
      </c>
      <c r="O4" s="65" t="s">
        <v>114</v>
      </c>
      <c r="P4" s="65" t="s">
        <v>115</v>
      </c>
      <c r="Q4" s="65" t="s">
        <v>116</v>
      </c>
      <c r="R4" s="65" t="s">
        <v>117</v>
      </c>
      <c r="S4" s="65" t="s">
        <v>118</v>
      </c>
      <c r="T4" s="65" t="s">
        <v>119</v>
      </c>
      <c r="U4" s="65" t="s">
        <v>120</v>
      </c>
      <c r="V4" s="65" t="s">
        <v>121</v>
      </c>
      <c r="W4" s="65" t="s">
        <v>122</v>
      </c>
      <c r="X4" s="76"/>
      <c r="Y4" s="76"/>
      <c r="Z4" s="76"/>
      <c r="AA4" s="76" t="s">
        <v>123</v>
      </c>
      <c r="AB4" s="76" t="s">
        <v>124</v>
      </c>
      <c r="AC4" s="76"/>
    </row>
    <row r="5" s="39" customFormat="1" customHeight="1" spans="1:29">
      <c r="A5" s="49"/>
      <c r="B5" s="49"/>
      <c r="C5" s="50" t="s">
        <v>125</v>
      </c>
      <c r="D5" s="50">
        <v>1</v>
      </c>
      <c r="E5" s="50">
        <v>2</v>
      </c>
      <c r="F5" s="50">
        <v>3</v>
      </c>
      <c r="G5" s="50">
        <v>4</v>
      </c>
      <c r="H5" s="50">
        <v>5</v>
      </c>
      <c r="I5" s="50">
        <v>6</v>
      </c>
      <c r="J5" s="50">
        <v>7</v>
      </c>
      <c r="K5" s="50">
        <v>8</v>
      </c>
      <c r="L5" s="50">
        <v>9</v>
      </c>
      <c r="M5" s="50">
        <v>10</v>
      </c>
      <c r="N5" s="67">
        <v>11</v>
      </c>
      <c r="O5" s="67">
        <v>12</v>
      </c>
      <c r="P5" s="67">
        <v>13</v>
      </c>
      <c r="Q5" s="67">
        <v>14</v>
      </c>
      <c r="R5" s="67">
        <v>15</v>
      </c>
      <c r="S5" s="67">
        <v>16</v>
      </c>
      <c r="T5" s="67">
        <v>17</v>
      </c>
      <c r="U5" s="67">
        <v>18</v>
      </c>
      <c r="V5" s="67">
        <v>19</v>
      </c>
      <c r="W5" s="67">
        <v>20</v>
      </c>
      <c r="X5" s="76">
        <v>21</v>
      </c>
      <c r="Y5" s="76">
        <v>22</v>
      </c>
      <c r="Z5" s="76">
        <v>23</v>
      </c>
      <c r="AA5" s="76">
        <v>24</v>
      </c>
      <c r="AB5" s="76">
        <v>25</v>
      </c>
      <c r="AC5" s="76">
        <v>26</v>
      </c>
    </row>
    <row r="6" s="39" customFormat="1" hidden="1" customHeight="1" spans="1:29">
      <c r="A6" s="49"/>
      <c r="B6" s="49"/>
      <c r="C6" s="50" t="s">
        <v>126</v>
      </c>
      <c r="D6" s="50"/>
      <c r="E6" s="50"/>
      <c r="F6" s="50"/>
      <c r="G6" s="50" t="e">
        <f>G7+G55+G79+G96+G120+G151+G196+G223+G249+G276+#REF!</f>
        <v>#REF!</v>
      </c>
      <c r="H6" s="50" t="e">
        <f>H7+H55+H79+H96+H120+H151+H196+H223+H249+H276+#REF!</f>
        <v>#REF!</v>
      </c>
      <c r="I6" s="50" t="e">
        <f>I7+I55+I79+I96+I120+I151+I196+I223+I249+I276+#REF!</f>
        <v>#REF!</v>
      </c>
      <c r="J6" s="50" t="e">
        <f>J7+J55+J79+J96+J120+J151+J196+J223+J249+J276+#REF!</f>
        <v>#REF!</v>
      </c>
      <c r="K6" s="50" t="e">
        <f>K7+K55+K79+K96+K120+K151+K196+K223+K249+K276+#REF!</f>
        <v>#REF!</v>
      </c>
      <c r="L6" s="50" t="e">
        <f>L7+L55+L79+L96+L120+L151+L196+L223+L249+L276+#REF!</f>
        <v>#REF!</v>
      </c>
      <c r="M6" s="50"/>
      <c r="N6" s="65" t="e">
        <f>N7+N55+N79+N96+N120+N151+N196+N223+N249+N276+#REF!</f>
        <v>#REF!</v>
      </c>
      <c r="O6" s="65" t="e">
        <f>O7+O55+O79+O96+O120+O151+O196+O223+O249+O276+#REF!</f>
        <v>#REF!</v>
      </c>
      <c r="P6" s="65" t="e">
        <f>P7+P55+P79+P96+P120+P151+P196+P223+P249+P276+#REF!</f>
        <v>#REF!</v>
      </c>
      <c r="Q6" s="65" t="e">
        <f>Q7+Q55+Q79+Q96+Q120+Q151+Q196+Q223+Q249+Q276+#REF!</f>
        <v>#REF!</v>
      </c>
      <c r="R6" s="65" t="e">
        <f>R7+R55+R79+R96+R120+R151+R196+R223+R249+R276+#REF!</f>
        <v>#REF!</v>
      </c>
      <c r="S6" s="65" t="e">
        <f>S7+S55+S79+S96+S120+S151+S196+S223+S249+S276+#REF!</f>
        <v>#REF!</v>
      </c>
      <c r="T6" s="65" t="e">
        <f>T7+T55+T79+T96+T120+T151+T196+T223+T249+T276+#REF!</f>
        <v>#REF!</v>
      </c>
      <c r="U6" s="65" t="e">
        <f>U7+U55+U79+U96+U120+U151+U196+U223+U249+U276+#REF!</f>
        <v>#REF!</v>
      </c>
      <c r="V6" s="65" t="e">
        <f>V7+V55+V79+V96+V120+V151+V196+V223+V249+V276+#REF!</f>
        <v>#REF!</v>
      </c>
      <c r="W6" s="65" t="e">
        <f>W7+W55+W79+W96+W120+W151+W196+W223+W249+W276+#REF!</f>
        <v>#REF!</v>
      </c>
      <c r="X6" s="76"/>
      <c r="Y6" s="76"/>
      <c r="Z6" s="76"/>
      <c r="AA6" s="76"/>
      <c r="AB6" s="76"/>
      <c r="AC6" s="76"/>
    </row>
    <row r="7" s="39" customFormat="1" hidden="1" customHeight="1" spans="1:29">
      <c r="A7" s="49"/>
      <c r="B7" s="49"/>
      <c r="C7" s="54" t="s">
        <v>127</v>
      </c>
      <c r="D7" s="54"/>
      <c r="E7" s="50"/>
      <c r="F7" s="50"/>
      <c r="G7" s="50">
        <f>G8+G22+G45+G47+G52</f>
        <v>40</v>
      </c>
      <c r="H7" s="50"/>
      <c r="I7" s="50"/>
      <c r="J7" s="50"/>
      <c r="K7" s="50"/>
      <c r="L7" s="50"/>
      <c r="M7" s="50"/>
      <c r="N7" s="65">
        <f>P7+Q7+R7+S7</f>
        <v>23831.16</v>
      </c>
      <c r="O7" s="65">
        <f>P7+Q7+R7+S7+T7+U7+V7+W7</f>
        <v>23831.16</v>
      </c>
      <c r="P7" s="65">
        <f t="shared" ref="N7:S7" si="0">P8+P22+P47+P52</f>
        <v>15936</v>
      </c>
      <c r="Q7" s="65">
        <f t="shared" si="0"/>
        <v>4365</v>
      </c>
      <c r="R7" s="65">
        <f t="shared" si="0"/>
        <v>910.96</v>
      </c>
      <c r="S7" s="65">
        <f t="shared" si="0"/>
        <v>2619.2</v>
      </c>
      <c r="T7" s="65"/>
      <c r="U7" s="65"/>
      <c r="V7" s="65"/>
      <c r="W7" s="65"/>
      <c r="X7" s="76"/>
      <c r="Y7" s="76"/>
      <c r="Z7" s="76"/>
      <c r="AA7" s="76"/>
      <c r="AB7" s="76"/>
      <c r="AC7" s="76"/>
    </row>
    <row r="8" s="39" customFormat="1" ht="32" hidden="1" customHeight="1" spans="1:29">
      <c r="A8" s="49"/>
      <c r="B8" s="49"/>
      <c r="C8" s="55" t="s">
        <v>128</v>
      </c>
      <c r="D8" s="55"/>
      <c r="E8" s="55"/>
      <c r="F8" s="55"/>
      <c r="G8" s="55">
        <v>13</v>
      </c>
      <c r="H8" s="55"/>
      <c r="I8" s="55"/>
      <c r="J8" s="55"/>
      <c r="K8" s="58"/>
      <c r="L8" s="55"/>
      <c r="M8" s="68">
        <f t="shared" ref="M8:T8" si="1">SUM(M9:M21)</f>
        <v>0</v>
      </c>
      <c r="N8" s="65">
        <f t="shared" ref="N8:N57" si="2">P8+Q8+R8+S8</f>
        <v>5379.82</v>
      </c>
      <c r="O8" s="65">
        <f t="shared" ref="O8:O55" si="3">P8+Q8+R8+S8+T8+U8+V8+W8</f>
        <v>5379.82</v>
      </c>
      <c r="P8" s="69">
        <f t="shared" si="1"/>
        <v>3788.17</v>
      </c>
      <c r="Q8" s="69">
        <f t="shared" si="1"/>
        <v>768</v>
      </c>
      <c r="R8" s="69">
        <f t="shared" si="1"/>
        <v>0</v>
      </c>
      <c r="S8" s="69">
        <f t="shared" si="1"/>
        <v>823.65</v>
      </c>
      <c r="T8" s="69">
        <f t="shared" si="1"/>
        <v>0</v>
      </c>
      <c r="U8" s="69"/>
      <c r="V8" s="69"/>
      <c r="W8" s="69"/>
      <c r="X8" s="77"/>
      <c r="Y8" s="77"/>
      <c r="Z8" s="79"/>
      <c r="AA8" s="78">
        <v>15936</v>
      </c>
      <c r="AB8" s="78">
        <v>4365</v>
      </c>
      <c r="AC8" s="78"/>
    </row>
    <row r="9" s="39" customFormat="1" hidden="1" customHeight="1" spans="1:29">
      <c r="A9" s="49"/>
      <c r="B9" s="49"/>
      <c r="C9" s="55">
        <v>1</v>
      </c>
      <c r="D9" s="55" t="s">
        <v>129</v>
      </c>
      <c r="E9" s="55" t="s">
        <v>130</v>
      </c>
      <c r="F9" s="50" t="s">
        <v>131</v>
      </c>
      <c r="G9" s="50" t="s">
        <v>132</v>
      </c>
      <c r="H9" s="55" t="s">
        <v>133</v>
      </c>
      <c r="I9" s="55" t="s">
        <v>134</v>
      </c>
      <c r="J9" s="55" t="s">
        <v>135</v>
      </c>
      <c r="K9" s="70">
        <v>45323</v>
      </c>
      <c r="L9" s="70">
        <v>45656</v>
      </c>
      <c r="M9" s="55" t="s">
        <v>136</v>
      </c>
      <c r="N9" s="65">
        <f t="shared" si="2"/>
        <v>2000</v>
      </c>
      <c r="O9" s="65">
        <f t="shared" si="3"/>
        <v>2000</v>
      </c>
      <c r="P9" s="69">
        <v>1800</v>
      </c>
      <c r="Q9" s="69"/>
      <c r="R9" s="69"/>
      <c r="S9" s="69">
        <v>200</v>
      </c>
      <c r="T9" s="69"/>
      <c r="U9" s="69"/>
      <c r="V9" s="69"/>
      <c r="W9" s="69"/>
      <c r="X9" s="78"/>
      <c r="Y9" s="77">
        <v>2100</v>
      </c>
      <c r="Z9" s="77">
        <v>7350</v>
      </c>
      <c r="AA9" s="76"/>
      <c r="AB9" s="76"/>
      <c r="AC9" s="76"/>
    </row>
    <row r="10" s="39" customFormat="1" hidden="1" customHeight="1" spans="1:29">
      <c r="A10" s="49"/>
      <c r="B10" s="49"/>
      <c r="C10" s="55">
        <v>2</v>
      </c>
      <c r="D10" s="55" t="s">
        <v>129</v>
      </c>
      <c r="E10" s="55" t="s">
        <v>137</v>
      </c>
      <c r="F10" s="55" t="s">
        <v>138</v>
      </c>
      <c r="G10" s="55" t="s">
        <v>139</v>
      </c>
      <c r="H10" s="55" t="s">
        <v>133</v>
      </c>
      <c r="I10" s="55" t="s">
        <v>140</v>
      </c>
      <c r="J10" s="55" t="s">
        <v>141</v>
      </c>
      <c r="K10" s="70">
        <v>45427</v>
      </c>
      <c r="L10" s="70">
        <v>45580</v>
      </c>
      <c r="M10" s="55" t="s">
        <v>142</v>
      </c>
      <c r="N10" s="65">
        <f t="shared" si="2"/>
        <v>460</v>
      </c>
      <c r="O10" s="65">
        <f t="shared" si="3"/>
        <v>460</v>
      </c>
      <c r="P10" s="69"/>
      <c r="Q10" s="69">
        <v>368</v>
      </c>
      <c r="R10" s="69"/>
      <c r="S10" s="69">
        <v>92</v>
      </c>
      <c r="T10" s="69"/>
      <c r="U10" s="69"/>
      <c r="V10" s="69"/>
      <c r="W10" s="69"/>
      <c r="X10" s="78">
        <v>12</v>
      </c>
      <c r="Y10" s="78">
        <v>30</v>
      </c>
      <c r="Z10" s="78">
        <v>125</v>
      </c>
      <c r="AA10" s="78">
        <v>3</v>
      </c>
      <c r="AB10" s="78">
        <v>7</v>
      </c>
      <c r="AC10" s="76"/>
    </row>
    <row r="11" s="39" customFormat="1" hidden="1" customHeight="1" spans="1:29">
      <c r="A11" s="49"/>
      <c r="B11" s="49"/>
      <c r="C11" s="55">
        <v>3</v>
      </c>
      <c r="D11" s="55" t="s">
        <v>129</v>
      </c>
      <c r="E11" s="55" t="s">
        <v>143</v>
      </c>
      <c r="F11" s="55" t="s">
        <v>144</v>
      </c>
      <c r="G11" s="55" t="s">
        <v>145</v>
      </c>
      <c r="H11" s="55" t="s">
        <v>146</v>
      </c>
      <c r="I11" s="55" t="s">
        <v>140</v>
      </c>
      <c r="J11" s="55" t="s">
        <v>141</v>
      </c>
      <c r="K11" s="70">
        <v>45427</v>
      </c>
      <c r="L11" s="70">
        <v>45580</v>
      </c>
      <c r="M11" s="55" t="s">
        <v>147</v>
      </c>
      <c r="N11" s="65">
        <f t="shared" si="2"/>
        <v>500</v>
      </c>
      <c r="O11" s="65">
        <f t="shared" si="3"/>
        <v>500</v>
      </c>
      <c r="P11" s="69"/>
      <c r="Q11" s="69">
        <v>400</v>
      </c>
      <c r="R11" s="69"/>
      <c r="S11" s="69">
        <v>100</v>
      </c>
      <c r="T11" s="69"/>
      <c r="U11" s="69"/>
      <c r="V11" s="69"/>
      <c r="W11" s="69"/>
      <c r="X11" s="78">
        <v>15</v>
      </c>
      <c r="Y11" s="78">
        <v>15</v>
      </c>
      <c r="Z11" s="78">
        <v>105</v>
      </c>
      <c r="AA11" s="78">
        <v>3</v>
      </c>
      <c r="AB11" s="78">
        <v>6</v>
      </c>
      <c r="AC11" s="76"/>
    </row>
    <row r="12" s="39" customFormat="1" hidden="1" customHeight="1" spans="1:29">
      <c r="A12" s="49"/>
      <c r="B12" s="49"/>
      <c r="C12" s="55">
        <v>4</v>
      </c>
      <c r="D12" s="55" t="s">
        <v>129</v>
      </c>
      <c r="E12" s="55" t="s">
        <v>148</v>
      </c>
      <c r="F12" s="55" t="s">
        <v>149</v>
      </c>
      <c r="G12" s="55" t="s">
        <v>150</v>
      </c>
      <c r="H12" s="55" t="s">
        <v>151</v>
      </c>
      <c r="I12" s="55" t="s">
        <v>152</v>
      </c>
      <c r="J12" s="55" t="s">
        <v>153</v>
      </c>
      <c r="K12" s="71">
        <v>45383</v>
      </c>
      <c r="L12" s="71">
        <v>45474</v>
      </c>
      <c r="M12" s="55" t="s">
        <v>154</v>
      </c>
      <c r="N12" s="65">
        <f t="shared" si="2"/>
        <v>45.92</v>
      </c>
      <c r="O12" s="65">
        <f t="shared" si="3"/>
        <v>45.92</v>
      </c>
      <c r="P12" s="69">
        <v>36.74</v>
      </c>
      <c r="Q12" s="69"/>
      <c r="R12" s="69"/>
      <c r="S12" s="69">
        <v>9.18</v>
      </c>
      <c r="T12" s="69"/>
      <c r="U12" s="69"/>
      <c r="V12" s="69"/>
      <c r="W12" s="69"/>
      <c r="X12" s="79">
        <v>6</v>
      </c>
      <c r="Y12" s="79">
        <v>9</v>
      </c>
      <c r="Z12" s="79">
        <v>9</v>
      </c>
      <c r="AA12" s="79">
        <v>9</v>
      </c>
      <c r="AB12" s="79">
        <v>9</v>
      </c>
      <c r="AC12" s="76"/>
    </row>
    <row r="13" s="39" customFormat="1" hidden="1" customHeight="1" spans="1:29">
      <c r="A13" s="49"/>
      <c r="B13" s="49"/>
      <c r="C13" s="55">
        <v>5</v>
      </c>
      <c r="D13" s="55" t="s">
        <v>129</v>
      </c>
      <c r="E13" s="55" t="s">
        <v>155</v>
      </c>
      <c r="F13" s="55" t="s">
        <v>156</v>
      </c>
      <c r="G13" s="55" t="s">
        <v>157</v>
      </c>
      <c r="H13" s="55" t="s">
        <v>151</v>
      </c>
      <c r="I13" s="55" t="s">
        <v>152</v>
      </c>
      <c r="J13" s="55" t="s">
        <v>153</v>
      </c>
      <c r="K13" s="71">
        <v>45383</v>
      </c>
      <c r="L13" s="71">
        <v>45474</v>
      </c>
      <c r="M13" s="55" t="s">
        <v>158</v>
      </c>
      <c r="N13" s="65">
        <f t="shared" si="2"/>
        <v>34.27</v>
      </c>
      <c r="O13" s="65">
        <f t="shared" si="3"/>
        <v>34.27</v>
      </c>
      <c r="P13" s="69">
        <v>27.42</v>
      </c>
      <c r="Q13" s="69"/>
      <c r="R13" s="69"/>
      <c r="S13" s="69">
        <v>6.85</v>
      </c>
      <c r="T13" s="69"/>
      <c r="U13" s="69"/>
      <c r="V13" s="69"/>
      <c r="W13" s="69"/>
      <c r="X13" s="79">
        <v>10</v>
      </c>
      <c r="Y13" s="79">
        <v>5</v>
      </c>
      <c r="Z13" s="79">
        <v>5</v>
      </c>
      <c r="AA13" s="79">
        <v>2</v>
      </c>
      <c r="AB13" s="79">
        <v>2</v>
      </c>
      <c r="AC13" s="76"/>
    </row>
    <row r="14" s="39" customFormat="1" hidden="1" customHeight="1" spans="1:29">
      <c r="A14" s="49"/>
      <c r="B14" s="49"/>
      <c r="C14" s="55">
        <v>6</v>
      </c>
      <c r="D14" s="55" t="s">
        <v>129</v>
      </c>
      <c r="E14" s="55" t="s">
        <v>159</v>
      </c>
      <c r="F14" s="55" t="s">
        <v>160</v>
      </c>
      <c r="G14" s="55" t="s">
        <v>161</v>
      </c>
      <c r="H14" s="55" t="s">
        <v>146</v>
      </c>
      <c r="I14" s="55" t="s">
        <v>152</v>
      </c>
      <c r="J14" s="55" t="s">
        <v>153</v>
      </c>
      <c r="K14" s="71">
        <v>45383</v>
      </c>
      <c r="L14" s="71">
        <v>45474</v>
      </c>
      <c r="M14" s="55" t="s">
        <v>162</v>
      </c>
      <c r="N14" s="65">
        <f t="shared" si="2"/>
        <v>145.01</v>
      </c>
      <c r="O14" s="65">
        <f t="shared" si="3"/>
        <v>145.01</v>
      </c>
      <c r="P14" s="69">
        <v>116.01</v>
      </c>
      <c r="Q14" s="69"/>
      <c r="R14" s="69"/>
      <c r="S14" s="69">
        <v>29</v>
      </c>
      <c r="T14" s="69"/>
      <c r="U14" s="69"/>
      <c r="V14" s="69"/>
      <c r="W14" s="69"/>
      <c r="X14" s="79">
        <v>5</v>
      </c>
      <c r="Y14" s="79">
        <v>93</v>
      </c>
      <c r="Z14" s="79">
        <v>444</v>
      </c>
      <c r="AA14" s="79">
        <v>22</v>
      </c>
      <c r="AB14" s="79">
        <v>92</v>
      </c>
      <c r="AC14" s="76"/>
    </row>
    <row r="15" s="39" customFormat="1" hidden="1" customHeight="1" spans="1:29">
      <c r="A15" s="49"/>
      <c r="B15" s="49"/>
      <c r="C15" s="55">
        <v>7</v>
      </c>
      <c r="D15" s="55" t="s">
        <v>129</v>
      </c>
      <c r="E15" s="55" t="s">
        <v>163</v>
      </c>
      <c r="F15" s="55" t="s">
        <v>164</v>
      </c>
      <c r="G15" s="55" t="s">
        <v>165</v>
      </c>
      <c r="H15" s="55" t="s">
        <v>146</v>
      </c>
      <c r="I15" s="55" t="s">
        <v>152</v>
      </c>
      <c r="J15" s="55" t="s">
        <v>153</v>
      </c>
      <c r="K15" s="71">
        <v>45384</v>
      </c>
      <c r="L15" s="71">
        <v>45475</v>
      </c>
      <c r="M15" s="55" t="s">
        <v>166</v>
      </c>
      <c r="N15" s="65">
        <f t="shared" si="2"/>
        <v>102.75</v>
      </c>
      <c r="O15" s="65">
        <f t="shared" si="3"/>
        <v>102.75</v>
      </c>
      <c r="P15" s="69">
        <v>82.2</v>
      </c>
      <c r="Q15" s="69"/>
      <c r="R15" s="69"/>
      <c r="S15" s="69">
        <v>20.55</v>
      </c>
      <c r="T15" s="69"/>
      <c r="U15" s="69"/>
      <c r="V15" s="69"/>
      <c r="W15" s="69"/>
      <c r="X15" s="79">
        <v>4</v>
      </c>
      <c r="Y15" s="79">
        <v>105</v>
      </c>
      <c r="Z15" s="79">
        <v>489</v>
      </c>
      <c r="AA15" s="79">
        <v>30</v>
      </c>
      <c r="AB15" s="79">
        <v>30</v>
      </c>
      <c r="AC15" s="76"/>
    </row>
    <row r="16" s="39" customFormat="1" hidden="1" customHeight="1" spans="1:29">
      <c r="A16" s="49"/>
      <c r="B16" s="49"/>
      <c r="C16" s="55">
        <v>8</v>
      </c>
      <c r="D16" s="55" t="s">
        <v>129</v>
      </c>
      <c r="E16" s="50" t="s">
        <v>167</v>
      </c>
      <c r="F16" s="55" t="s">
        <v>168</v>
      </c>
      <c r="G16" s="55" t="s">
        <v>169</v>
      </c>
      <c r="H16" s="55" t="s">
        <v>146</v>
      </c>
      <c r="I16" s="55" t="s">
        <v>170</v>
      </c>
      <c r="J16" s="55" t="s">
        <v>171</v>
      </c>
      <c r="K16" s="72">
        <v>45371</v>
      </c>
      <c r="L16" s="72">
        <v>45584</v>
      </c>
      <c r="M16" s="55" t="s">
        <v>172</v>
      </c>
      <c r="N16" s="65">
        <f t="shared" si="2"/>
        <v>1044.8</v>
      </c>
      <c r="O16" s="65">
        <f t="shared" si="3"/>
        <v>1044.8</v>
      </c>
      <c r="P16" s="69">
        <v>835.84</v>
      </c>
      <c r="Q16" s="69"/>
      <c r="R16" s="69"/>
      <c r="S16" s="69">
        <v>208.96</v>
      </c>
      <c r="T16" s="69"/>
      <c r="U16" s="69"/>
      <c r="V16" s="69"/>
      <c r="W16" s="69"/>
      <c r="X16" s="78"/>
      <c r="Y16" s="78">
        <v>203</v>
      </c>
      <c r="Z16" s="78">
        <v>832</v>
      </c>
      <c r="AA16" s="78">
        <v>32</v>
      </c>
      <c r="AB16" s="78">
        <v>155</v>
      </c>
      <c r="AC16" s="78"/>
    </row>
    <row r="17" s="39" customFormat="1" hidden="1" customHeight="1" spans="1:29">
      <c r="A17" s="49"/>
      <c r="B17" s="49"/>
      <c r="C17" s="55">
        <v>9</v>
      </c>
      <c r="D17" s="55" t="s">
        <v>129</v>
      </c>
      <c r="E17" s="55" t="s">
        <v>173</v>
      </c>
      <c r="F17" s="55" t="s">
        <v>174</v>
      </c>
      <c r="G17" s="55" t="s">
        <v>175</v>
      </c>
      <c r="H17" s="50" t="s">
        <v>146</v>
      </c>
      <c r="I17" s="55" t="s">
        <v>170</v>
      </c>
      <c r="J17" s="55" t="s">
        <v>171</v>
      </c>
      <c r="K17" s="72">
        <v>45375</v>
      </c>
      <c r="L17" s="72">
        <v>45527</v>
      </c>
      <c r="M17" s="55" t="s">
        <v>176</v>
      </c>
      <c r="N17" s="65">
        <f t="shared" si="2"/>
        <v>269.35</v>
      </c>
      <c r="O17" s="65">
        <f t="shared" si="3"/>
        <v>269.35</v>
      </c>
      <c r="P17" s="69">
        <v>215.48</v>
      </c>
      <c r="Q17" s="69"/>
      <c r="R17" s="69"/>
      <c r="S17" s="69">
        <v>53.87</v>
      </c>
      <c r="T17" s="65"/>
      <c r="U17" s="65"/>
      <c r="V17" s="65"/>
      <c r="W17" s="65"/>
      <c r="X17" s="78"/>
      <c r="Y17" s="78">
        <v>84</v>
      </c>
      <c r="Z17" s="78">
        <v>374</v>
      </c>
      <c r="AA17" s="78">
        <v>4</v>
      </c>
      <c r="AB17" s="78">
        <v>14</v>
      </c>
      <c r="AC17" s="76"/>
    </row>
    <row r="18" s="39" customFormat="1" hidden="1" customHeight="1" spans="1:29">
      <c r="A18" s="49"/>
      <c r="B18" s="49"/>
      <c r="C18" s="55">
        <v>10</v>
      </c>
      <c r="D18" s="55" t="s">
        <v>129</v>
      </c>
      <c r="E18" s="55" t="s">
        <v>177</v>
      </c>
      <c r="F18" s="55" t="s">
        <v>178</v>
      </c>
      <c r="G18" s="55" t="s">
        <v>179</v>
      </c>
      <c r="H18" s="50" t="s">
        <v>146</v>
      </c>
      <c r="I18" s="55" t="s">
        <v>170</v>
      </c>
      <c r="J18" s="55" t="s">
        <v>171</v>
      </c>
      <c r="K18" s="72">
        <v>45375</v>
      </c>
      <c r="L18" s="72">
        <v>45466</v>
      </c>
      <c r="M18" s="55" t="s">
        <v>180</v>
      </c>
      <c r="N18" s="65">
        <f t="shared" si="2"/>
        <v>196.78</v>
      </c>
      <c r="O18" s="65">
        <f t="shared" si="3"/>
        <v>196.78</v>
      </c>
      <c r="P18" s="69">
        <v>157.42</v>
      </c>
      <c r="Q18" s="69"/>
      <c r="R18" s="69"/>
      <c r="S18" s="69">
        <v>39.36</v>
      </c>
      <c r="T18" s="65"/>
      <c r="U18" s="65"/>
      <c r="V18" s="65"/>
      <c r="W18" s="65"/>
      <c r="X18" s="78"/>
      <c r="Y18" s="78">
        <v>30</v>
      </c>
      <c r="Z18" s="78">
        <v>200</v>
      </c>
      <c r="AA18" s="78">
        <v>3</v>
      </c>
      <c r="AB18" s="78">
        <v>18</v>
      </c>
      <c r="AC18" s="76"/>
    </row>
    <row r="19" s="39" customFormat="1" hidden="1" customHeight="1" spans="1:29">
      <c r="A19" s="49"/>
      <c r="B19" s="49"/>
      <c r="C19" s="55">
        <v>11</v>
      </c>
      <c r="D19" s="55" t="s">
        <v>129</v>
      </c>
      <c r="E19" s="55" t="s">
        <v>181</v>
      </c>
      <c r="F19" s="55" t="s">
        <v>182</v>
      </c>
      <c r="G19" s="55" t="s">
        <v>183</v>
      </c>
      <c r="H19" s="50" t="s">
        <v>146</v>
      </c>
      <c r="I19" s="55" t="s">
        <v>170</v>
      </c>
      <c r="J19" s="55" t="s">
        <v>171</v>
      </c>
      <c r="K19" s="72">
        <v>45375</v>
      </c>
      <c r="L19" s="72">
        <v>45497</v>
      </c>
      <c r="M19" s="55" t="s">
        <v>184</v>
      </c>
      <c r="N19" s="65">
        <f t="shared" si="2"/>
        <v>319.39</v>
      </c>
      <c r="O19" s="65">
        <f t="shared" si="3"/>
        <v>319.39</v>
      </c>
      <c r="P19" s="69">
        <v>255.51</v>
      </c>
      <c r="Q19" s="69"/>
      <c r="R19" s="69"/>
      <c r="S19" s="69">
        <v>63.88</v>
      </c>
      <c r="T19" s="65"/>
      <c r="U19" s="65"/>
      <c r="V19" s="65"/>
      <c r="W19" s="65"/>
      <c r="X19" s="78"/>
      <c r="Y19" s="78">
        <v>60</v>
      </c>
      <c r="Z19" s="78">
        <v>249</v>
      </c>
      <c r="AA19" s="78">
        <v>10</v>
      </c>
      <c r="AB19" s="78">
        <v>45</v>
      </c>
      <c r="AC19" s="76"/>
    </row>
    <row r="20" s="39" customFormat="1" hidden="1" customHeight="1" spans="1:29">
      <c r="A20" s="49"/>
      <c r="B20" s="49"/>
      <c r="C20" s="55">
        <v>12</v>
      </c>
      <c r="D20" s="55" t="s">
        <v>129</v>
      </c>
      <c r="E20" s="55" t="s">
        <v>185</v>
      </c>
      <c r="F20" s="55" t="s">
        <v>186</v>
      </c>
      <c r="G20" s="55" t="s">
        <v>187</v>
      </c>
      <c r="H20" s="55" t="s">
        <v>146</v>
      </c>
      <c r="I20" s="55" t="s">
        <v>152</v>
      </c>
      <c r="J20" s="55" t="s">
        <v>153</v>
      </c>
      <c r="K20" s="71">
        <v>45297</v>
      </c>
      <c r="L20" s="71">
        <v>45352</v>
      </c>
      <c r="M20" s="55" t="s">
        <v>188</v>
      </c>
      <c r="N20" s="65">
        <f t="shared" si="2"/>
        <v>191.55</v>
      </c>
      <c r="O20" s="65">
        <f t="shared" si="3"/>
        <v>191.55</v>
      </c>
      <c r="P20" s="69">
        <v>191.55</v>
      </c>
      <c r="Q20" s="69"/>
      <c r="R20" s="69"/>
      <c r="S20" s="69"/>
      <c r="T20" s="69"/>
      <c r="U20" s="69"/>
      <c r="V20" s="69"/>
      <c r="W20" s="69"/>
      <c r="X20" s="79"/>
      <c r="Y20" s="79">
        <v>14</v>
      </c>
      <c r="Z20" s="79">
        <v>70</v>
      </c>
      <c r="AA20" s="79"/>
      <c r="AB20" s="79"/>
      <c r="AC20" s="78"/>
    </row>
    <row r="21" s="39" customFormat="1" hidden="1" customHeight="1" spans="1:29">
      <c r="A21" s="49"/>
      <c r="B21" s="49"/>
      <c r="C21" s="55">
        <v>13</v>
      </c>
      <c r="D21" s="55" t="s">
        <v>129</v>
      </c>
      <c r="E21" s="50" t="s">
        <v>189</v>
      </c>
      <c r="F21" s="50" t="s">
        <v>190</v>
      </c>
      <c r="G21" s="50" t="s">
        <v>191</v>
      </c>
      <c r="H21" s="55" t="s">
        <v>146</v>
      </c>
      <c r="I21" s="55" t="s">
        <v>192</v>
      </c>
      <c r="J21" s="55" t="s">
        <v>193</v>
      </c>
      <c r="K21" s="50" t="s">
        <v>194</v>
      </c>
      <c r="L21" s="72">
        <v>45616</v>
      </c>
      <c r="M21" s="50" t="s">
        <v>195</v>
      </c>
      <c r="N21" s="65">
        <f t="shared" si="2"/>
        <v>70</v>
      </c>
      <c r="O21" s="65">
        <f t="shared" si="3"/>
        <v>70</v>
      </c>
      <c r="P21" s="65">
        <v>70</v>
      </c>
      <c r="Q21" s="65"/>
      <c r="R21" s="65"/>
      <c r="S21" s="65"/>
      <c r="T21" s="65"/>
      <c r="U21" s="65"/>
      <c r="V21" s="65"/>
      <c r="W21" s="65"/>
      <c r="X21" s="79">
        <v>5</v>
      </c>
      <c r="Y21" s="76">
        <v>141</v>
      </c>
      <c r="Z21" s="76">
        <v>988</v>
      </c>
      <c r="AA21" s="76"/>
      <c r="AB21" s="76"/>
      <c r="AC21" s="76"/>
    </row>
    <row r="22" s="39" customFormat="1" hidden="1" customHeight="1" spans="1:29">
      <c r="A22" s="49"/>
      <c r="B22" s="49"/>
      <c r="C22" s="55" t="s">
        <v>196</v>
      </c>
      <c r="D22" s="55"/>
      <c r="E22" s="55"/>
      <c r="F22" s="55"/>
      <c r="G22" s="55">
        <f>G23+G39</f>
        <v>20</v>
      </c>
      <c r="H22" s="55"/>
      <c r="I22" s="55"/>
      <c r="J22" s="55"/>
      <c r="K22" s="58"/>
      <c r="L22" s="55"/>
      <c r="M22" s="68"/>
      <c r="N22" s="65">
        <f t="shared" si="2"/>
        <v>7849.93</v>
      </c>
      <c r="O22" s="65">
        <f t="shared" si="3"/>
        <v>7849.93</v>
      </c>
      <c r="P22" s="69">
        <f t="shared" ref="N22:S22" si="4">P23+P39+P45</f>
        <v>4923.78</v>
      </c>
      <c r="Q22" s="69">
        <f t="shared" si="4"/>
        <v>1411.78</v>
      </c>
      <c r="R22" s="69">
        <f t="shared" si="4"/>
        <v>715.88</v>
      </c>
      <c r="S22" s="69">
        <f t="shared" si="4"/>
        <v>798.49</v>
      </c>
      <c r="T22" s="69"/>
      <c r="U22" s="69"/>
      <c r="V22" s="69"/>
      <c r="W22" s="69"/>
      <c r="X22" s="77"/>
      <c r="Y22" s="77"/>
      <c r="Z22" s="79"/>
      <c r="AA22" s="78"/>
      <c r="AB22" s="78"/>
      <c r="AC22" s="78"/>
    </row>
    <row r="23" s="39" customFormat="1" hidden="1" customHeight="1" spans="1:29">
      <c r="A23" s="49"/>
      <c r="B23" s="49"/>
      <c r="C23" s="55" t="s">
        <v>197</v>
      </c>
      <c r="D23" s="55"/>
      <c r="E23" s="55"/>
      <c r="F23" s="55"/>
      <c r="G23" s="55">
        <v>15</v>
      </c>
      <c r="H23" s="55"/>
      <c r="I23" s="55"/>
      <c r="J23" s="55"/>
      <c r="K23" s="58"/>
      <c r="L23" s="55"/>
      <c r="M23" s="68"/>
      <c r="N23" s="65">
        <f t="shared" si="2"/>
        <v>4309.18</v>
      </c>
      <c r="O23" s="65">
        <f t="shared" si="3"/>
        <v>4309.18</v>
      </c>
      <c r="P23" s="69">
        <f t="shared" ref="M23:R23" si="5">SUM(P24:P38)</f>
        <v>3264.58</v>
      </c>
      <c r="Q23" s="69">
        <f t="shared" si="5"/>
        <v>182.78</v>
      </c>
      <c r="R23" s="69">
        <f t="shared" si="5"/>
        <v>715.88</v>
      </c>
      <c r="S23" s="69">
        <f>SUM(S24:S37)</f>
        <v>145.94</v>
      </c>
      <c r="T23" s="69"/>
      <c r="U23" s="69"/>
      <c r="V23" s="69"/>
      <c r="W23" s="69"/>
      <c r="X23" s="77"/>
      <c r="Y23" s="77"/>
      <c r="Z23" s="79"/>
      <c r="AA23" s="78"/>
      <c r="AB23" s="78"/>
      <c r="AC23" s="78"/>
    </row>
    <row r="24" s="39" customFormat="1" hidden="1" customHeight="1" spans="1:29">
      <c r="A24" s="49"/>
      <c r="B24" s="49"/>
      <c r="C24" s="55">
        <v>1</v>
      </c>
      <c r="D24" s="55" t="s">
        <v>129</v>
      </c>
      <c r="E24" s="55" t="s">
        <v>198</v>
      </c>
      <c r="F24" s="50" t="s">
        <v>199</v>
      </c>
      <c r="G24" s="55" t="s">
        <v>200</v>
      </c>
      <c r="H24" s="55" t="s">
        <v>146</v>
      </c>
      <c r="I24" s="68" t="s">
        <v>201</v>
      </c>
      <c r="J24" s="55" t="s">
        <v>202</v>
      </c>
      <c r="K24" s="71">
        <v>45381</v>
      </c>
      <c r="L24" s="71">
        <v>45473</v>
      </c>
      <c r="M24" s="55" t="s">
        <v>203</v>
      </c>
      <c r="N24" s="65">
        <f t="shared" si="2"/>
        <v>97.77</v>
      </c>
      <c r="O24" s="65">
        <f t="shared" si="3"/>
        <v>97.77</v>
      </c>
      <c r="P24" s="69">
        <v>78.22</v>
      </c>
      <c r="Q24" s="69"/>
      <c r="R24" s="69">
        <v>19.55</v>
      </c>
      <c r="S24" s="69"/>
      <c r="T24" s="69"/>
      <c r="U24" s="69"/>
      <c r="V24" s="69"/>
      <c r="W24" s="69"/>
      <c r="X24" s="78"/>
      <c r="Y24" s="78">
        <v>7</v>
      </c>
      <c r="Z24" s="78">
        <v>48</v>
      </c>
      <c r="AA24" s="78">
        <v>2</v>
      </c>
      <c r="AB24" s="78">
        <v>10</v>
      </c>
      <c r="AC24" s="78"/>
    </row>
    <row r="25" s="39" customFormat="1" hidden="1" customHeight="1" spans="1:29">
      <c r="A25" s="49"/>
      <c r="B25" s="49"/>
      <c r="C25" s="55">
        <v>2</v>
      </c>
      <c r="D25" s="55" t="s">
        <v>129</v>
      </c>
      <c r="E25" s="55" t="s">
        <v>204</v>
      </c>
      <c r="F25" s="50" t="s">
        <v>205</v>
      </c>
      <c r="G25" s="55" t="s">
        <v>206</v>
      </c>
      <c r="H25" s="55" t="s">
        <v>146</v>
      </c>
      <c r="I25" s="68" t="s">
        <v>201</v>
      </c>
      <c r="J25" s="55" t="s">
        <v>202</v>
      </c>
      <c r="K25" s="71">
        <v>45381</v>
      </c>
      <c r="L25" s="71">
        <v>45473</v>
      </c>
      <c r="M25" s="55" t="s">
        <v>207</v>
      </c>
      <c r="N25" s="65">
        <f t="shared" si="2"/>
        <v>103.21</v>
      </c>
      <c r="O25" s="65">
        <f t="shared" si="3"/>
        <v>103.21</v>
      </c>
      <c r="P25" s="69">
        <v>82.57</v>
      </c>
      <c r="Q25" s="69"/>
      <c r="R25" s="69">
        <v>20.64</v>
      </c>
      <c r="S25" s="69"/>
      <c r="T25" s="69"/>
      <c r="U25" s="69"/>
      <c r="V25" s="69"/>
      <c r="W25" s="69"/>
      <c r="X25" s="78"/>
      <c r="Y25" s="78">
        <v>27</v>
      </c>
      <c r="Z25" s="78">
        <v>230</v>
      </c>
      <c r="AA25" s="78">
        <v>4</v>
      </c>
      <c r="AB25" s="78">
        <v>25</v>
      </c>
      <c r="AC25" s="78"/>
    </row>
    <row r="26" s="39" customFormat="1" hidden="1" customHeight="1" spans="1:29">
      <c r="A26" s="49"/>
      <c r="B26" s="49"/>
      <c r="C26" s="55">
        <v>3</v>
      </c>
      <c r="D26" s="55" t="s">
        <v>129</v>
      </c>
      <c r="E26" s="55" t="s">
        <v>208</v>
      </c>
      <c r="F26" s="50" t="s">
        <v>209</v>
      </c>
      <c r="G26" s="55" t="s">
        <v>210</v>
      </c>
      <c r="H26" s="55" t="s">
        <v>146</v>
      </c>
      <c r="I26" s="68" t="s">
        <v>201</v>
      </c>
      <c r="J26" s="55" t="s">
        <v>202</v>
      </c>
      <c r="K26" s="71">
        <v>45392</v>
      </c>
      <c r="L26" s="71">
        <v>45483</v>
      </c>
      <c r="M26" s="55" t="s">
        <v>211</v>
      </c>
      <c r="N26" s="65">
        <f t="shared" si="2"/>
        <v>518.07</v>
      </c>
      <c r="O26" s="65">
        <f t="shared" si="3"/>
        <v>518.07</v>
      </c>
      <c r="P26" s="69">
        <v>414.46</v>
      </c>
      <c r="Q26" s="69"/>
      <c r="R26" s="69">
        <v>103.61</v>
      </c>
      <c r="S26" s="69"/>
      <c r="T26" s="69"/>
      <c r="U26" s="69"/>
      <c r="V26" s="69"/>
      <c r="W26" s="69"/>
      <c r="X26" s="78"/>
      <c r="Y26" s="78">
        <v>69</v>
      </c>
      <c r="Z26" s="78">
        <v>928</v>
      </c>
      <c r="AA26" s="78">
        <v>33</v>
      </c>
      <c r="AB26" s="78">
        <v>307</v>
      </c>
      <c r="AC26" s="78"/>
    </row>
    <row r="27" s="39" customFormat="1" hidden="1" customHeight="1" spans="1:29">
      <c r="A27" s="49"/>
      <c r="B27" s="49"/>
      <c r="C27" s="55">
        <v>4</v>
      </c>
      <c r="D27" s="55" t="s">
        <v>129</v>
      </c>
      <c r="E27" s="55" t="s">
        <v>212</v>
      </c>
      <c r="F27" s="50" t="s">
        <v>213</v>
      </c>
      <c r="G27" s="55" t="s">
        <v>214</v>
      </c>
      <c r="H27" s="55" t="s">
        <v>146</v>
      </c>
      <c r="I27" s="68" t="s">
        <v>201</v>
      </c>
      <c r="J27" s="55" t="s">
        <v>202</v>
      </c>
      <c r="K27" s="71">
        <v>45392</v>
      </c>
      <c r="L27" s="71">
        <v>45483</v>
      </c>
      <c r="M27" s="55" t="s">
        <v>215</v>
      </c>
      <c r="N27" s="65">
        <f t="shared" si="2"/>
        <v>473.93</v>
      </c>
      <c r="O27" s="65">
        <f t="shared" si="3"/>
        <v>473.93</v>
      </c>
      <c r="P27" s="69">
        <v>379.14</v>
      </c>
      <c r="Q27" s="69"/>
      <c r="R27" s="69">
        <v>94.79</v>
      </c>
      <c r="S27" s="69"/>
      <c r="T27" s="69"/>
      <c r="U27" s="69"/>
      <c r="V27" s="69"/>
      <c r="W27" s="69"/>
      <c r="X27" s="78"/>
      <c r="Y27" s="78">
        <v>112</v>
      </c>
      <c r="Z27" s="78">
        <v>878</v>
      </c>
      <c r="AA27" s="78">
        <v>33</v>
      </c>
      <c r="AB27" s="78">
        <v>256</v>
      </c>
      <c r="AC27" s="78"/>
    </row>
    <row r="28" s="39" customFormat="1" hidden="1" customHeight="1" spans="1:29">
      <c r="A28" s="49"/>
      <c r="B28" s="49"/>
      <c r="C28" s="55">
        <v>5</v>
      </c>
      <c r="D28" s="55" t="s">
        <v>129</v>
      </c>
      <c r="E28" s="55" t="s">
        <v>216</v>
      </c>
      <c r="F28" s="50" t="s">
        <v>217</v>
      </c>
      <c r="G28" s="55" t="s">
        <v>218</v>
      </c>
      <c r="H28" s="55" t="s">
        <v>146</v>
      </c>
      <c r="I28" s="68" t="s">
        <v>201</v>
      </c>
      <c r="J28" s="55" t="s">
        <v>202</v>
      </c>
      <c r="K28" s="71">
        <v>45381</v>
      </c>
      <c r="L28" s="71">
        <v>45473</v>
      </c>
      <c r="M28" s="55" t="s">
        <v>219</v>
      </c>
      <c r="N28" s="65">
        <f t="shared" si="2"/>
        <v>102.41</v>
      </c>
      <c r="O28" s="65">
        <f t="shared" si="3"/>
        <v>102.41</v>
      </c>
      <c r="P28" s="69">
        <v>81.93</v>
      </c>
      <c r="Q28" s="69"/>
      <c r="R28" s="69">
        <v>20.48</v>
      </c>
      <c r="S28" s="69"/>
      <c r="T28" s="69"/>
      <c r="U28" s="69"/>
      <c r="V28" s="69"/>
      <c r="W28" s="69"/>
      <c r="X28" s="78"/>
      <c r="Y28" s="78">
        <v>18</v>
      </c>
      <c r="Z28" s="78">
        <v>146</v>
      </c>
      <c r="AA28" s="78">
        <v>1</v>
      </c>
      <c r="AB28" s="78">
        <v>6</v>
      </c>
      <c r="AC28" s="78"/>
    </row>
    <row r="29" s="39" customFormat="1" hidden="1" customHeight="1" spans="1:29">
      <c r="A29" s="49"/>
      <c r="B29" s="49"/>
      <c r="C29" s="55">
        <v>6</v>
      </c>
      <c r="D29" s="55" t="s">
        <v>129</v>
      </c>
      <c r="E29" s="55" t="s">
        <v>220</v>
      </c>
      <c r="F29" s="55" t="s">
        <v>221</v>
      </c>
      <c r="G29" s="55" t="s">
        <v>222</v>
      </c>
      <c r="H29" s="55" t="s">
        <v>146</v>
      </c>
      <c r="I29" s="68" t="s">
        <v>201</v>
      </c>
      <c r="J29" s="55" t="s">
        <v>202</v>
      </c>
      <c r="K29" s="71">
        <v>45392</v>
      </c>
      <c r="L29" s="71">
        <v>45483</v>
      </c>
      <c r="M29" s="55" t="s">
        <v>223</v>
      </c>
      <c r="N29" s="65">
        <f t="shared" si="2"/>
        <v>573.85</v>
      </c>
      <c r="O29" s="65">
        <f t="shared" si="3"/>
        <v>573.85</v>
      </c>
      <c r="P29" s="69">
        <v>459.08</v>
      </c>
      <c r="Q29" s="69"/>
      <c r="R29" s="69">
        <v>114.77</v>
      </c>
      <c r="S29" s="69"/>
      <c r="T29" s="69"/>
      <c r="U29" s="69"/>
      <c r="V29" s="69"/>
      <c r="W29" s="69"/>
      <c r="X29" s="78"/>
      <c r="Y29" s="78">
        <v>110</v>
      </c>
      <c r="Z29" s="78">
        <v>1566</v>
      </c>
      <c r="AA29" s="78">
        <v>22</v>
      </c>
      <c r="AB29" s="78">
        <v>99</v>
      </c>
      <c r="AC29" s="78"/>
    </row>
    <row r="30" s="39" customFormat="1" hidden="1" customHeight="1" spans="1:29">
      <c r="A30" s="49"/>
      <c r="B30" s="49"/>
      <c r="C30" s="55">
        <v>7</v>
      </c>
      <c r="D30" s="55" t="s">
        <v>129</v>
      </c>
      <c r="E30" s="55" t="s">
        <v>224</v>
      </c>
      <c r="F30" s="55" t="s">
        <v>225</v>
      </c>
      <c r="G30" s="55" t="s">
        <v>226</v>
      </c>
      <c r="H30" s="55" t="s">
        <v>146</v>
      </c>
      <c r="I30" s="68" t="s">
        <v>201</v>
      </c>
      <c r="J30" s="55" t="s">
        <v>202</v>
      </c>
      <c r="K30" s="71">
        <v>45392</v>
      </c>
      <c r="L30" s="71">
        <v>45483</v>
      </c>
      <c r="M30" s="55" t="s">
        <v>227</v>
      </c>
      <c r="N30" s="65">
        <f t="shared" si="2"/>
        <v>304.76</v>
      </c>
      <c r="O30" s="65">
        <f t="shared" si="3"/>
        <v>304.76</v>
      </c>
      <c r="P30" s="69">
        <v>243.81</v>
      </c>
      <c r="Q30" s="69"/>
      <c r="R30" s="69">
        <v>60.95</v>
      </c>
      <c r="S30" s="69"/>
      <c r="T30" s="69"/>
      <c r="U30" s="69"/>
      <c r="V30" s="69"/>
      <c r="W30" s="69"/>
      <c r="X30" s="78"/>
      <c r="Y30" s="78">
        <v>58</v>
      </c>
      <c r="Z30" s="78">
        <v>270</v>
      </c>
      <c r="AA30" s="78">
        <v>5</v>
      </c>
      <c r="AB30" s="78">
        <v>23</v>
      </c>
      <c r="AC30" s="78"/>
    </row>
    <row r="31" s="39" customFormat="1" hidden="1" customHeight="1" spans="1:29">
      <c r="A31" s="49"/>
      <c r="B31" s="49"/>
      <c r="C31" s="55">
        <v>8</v>
      </c>
      <c r="D31" s="55" t="s">
        <v>129</v>
      </c>
      <c r="E31" s="55" t="s">
        <v>228</v>
      </c>
      <c r="F31" s="55" t="s">
        <v>229</v>
      </c>
      <c r="G31" s="55" t="s">
        <v>230</v>
      </c>
      <c r="H31" s="55" t="s">
        <v>146</v>
      </c>
      <c r="I31" s="68" t="s">
        <v>201</v>
      </c>
      <c r="J31" s="55" t="s">
        <v>202</v>
      </c>
      <c r="K31" s="71">
        <v>45381</v>
      </c>
      <c r="L31" s="71">
        <v>45473</v>
      </c>
      <c r="M31" s="55" t="s">
        <v>231</v>
      </c>
      <c r="N31" s="65">
        <f t="shared" si="2"/>
        <v>331.27</v>
      </c>
      <c r="O31" s="65">
        <f t="shared" si="3"/>
        <v>331.27</v>
      </c>
      <c r="P31" s="69">
        <v>265.02</v>
      </c>
      <c r="Q31" s="69"/>
      <c r="R31" s="69">
        <v>66.25</v>
      </c>
      <c r="S31" s="69"/>
      <c r="T31" s="69"/>
      <c r="U31" s="69"/>
      <c r="V31" s="69"/>
      <c r="W31" s="69"/>
      <c r="X31" s="78"/>
      <c r="Y31" s="78">
        <v>38</v>
      </c>
      <c r="Z31" s="78">
        <v>177</v>
      </c>
      <c r="AA31" s="78">
        <v>21</v>
      </c>
      <c r="AB31" s="78">
        <v>108</v>
      </c>
      <c r="AC31" s="78"/>
    </row>
    <row r="32" s="39" customFormat="1" hidden="1" customHeight="1" spans="1:29">
      <c r="A32" s="49"/>
      <c r="B32" s="49"/>
      <c r="C32" s="55">
        <v>9</v>
      </c>
      <c r="D32" s="55" t="s">
        <v>129</v>
      </c>
      <c r="E32" s="55" t="s">
        <v>232</v>
      </c>
      <c r="F32" s="50" t="s">
        <v>233</v>
      </c>
      <c r="G32" s="55" t="s">
        <v>234</v>
      </c>
      <c r="H32" s="55" t="s">
        <v>146</v>
      </c>
      <c r="I32" s="68" t="s">
        <v>201</v>
      </c>
      <c r="J32" s="55" t="s">
        <v>202</v>
      </c>
      <c r="K32" s="71">
        <v>45392</v>
      </c>
      <c r="L32" s="71">
        <v>45483</v>
      </c>
      <c r="M32" s="55" t="s">
        <v>235</v>
      </c>
      <c r="N32" s="65">
        <f t="shared" si="2"/>
        <v>602.73</v>
      </c>
      <c r="O32" s="65">
        <f t="shared" si="3"/>
        <v>602.73</v>
      </c>
      <c r="P32" s="69">
        <v>482.18</v>
      </c>
      <c r="Q32" s="69"/>
      <c r="R32" s="69">
        <v>120.55</v>
      </c>
      <c r="S32" s="69"/>
      <c r="T32" s="69"/>
      <c r="U32" s="69"/>
      <c r="V32" s="69"/>
      <c r="W32" s="69"/>
      <c r="X32" s="78"/>
      <c r="Y32" s="78">
        <v>396</v>
      </c>
      <c r="Z32" s="78">
        <v>2207</v>
      </c>
      <c r="AA32" s="78">
        <v>58</v>
      </c>
      <c r="AB32" s="78">
        <v>306</v>
      </c>
      <c r="AC32" s="78"/>
    </row>
    <row r="33" s="39" customFormat="1" hidden="1" customHeight="1" spans="1:29">
      <c r="A33" s="49"/>
      <c r="B33" s="49"/>
      <c r="C33" s="55">
        <v>10</v>
      </c>
      <c r="D33" s="55" t="s">
        <v>129</v>
      </c>
      <c r="E33" s="55" t="s">
        <v>236</v>
      </c>
      <c r="F33" s="50" t="s">
        <v>237</v>
      </c>
      <c r="G33" s="55" t="s">
        <v>238</v>
      </c>
      <c r="H33" s="55" t="s">
        <v>146</v>
      </c>
      <c r="I33" s="68" t="s">
        <v>201</v>
      </c>
      <c r="J33" s="55" t="s">
        <v>202</v>
      </c>
      <c r="K33" s="71">
        <v>45381</v>
      </c>
      <c r="L33" s="71">
        <v>45473</v>
      </c>
      <c r="M33" s="55" t="s">
        <v>239</v>
      </c>
      <c r="N33" s="65">
        <f t="shared" si="2"/>
        <v>96.05</v>
      </c>
      <c r="O33" s="65">
        <f t="shared" si="3"/>
        <v>96.05</v>
      </c>
      <c r="P33" s="69">
        <v>76.84</v>
      </c>
      <c r="Q33" s="69"/>
      <c r="R33" s="69"/>
      <c r="S33" s="69">
        <v>19.21</v>
      </c>
      <c r="T33" s="69"/>
      <c r="U33" s="69"/>
      <c r="V33" s="69"/>
      <c r="W33" s="69"/>
      <c r="X33" s="78"/>
      <c r="Y33" s="78">
        <v>22</v>
      </c>
      <c r="Z33" s="78">
        <v>190</v>
      </c>
      <c r="AA33" s="78">
        <v>7</v>
      </c>
      <c r="AB33" s="78">
        <v>55</v>
      </c>
      <c r="AC33" s="78"/>
    </row>
    <row r="34" s="39" customFormat="1" hidden="1" customHeight="1" spans="1:29">
      <c r="A34" s="49"/>
      <c r="B34" s="49"/>
      <c r="C34" s="55">
        <v>11</v>
      </c>
      <c r="D34" s="55" t="s">
        <v>129</v>
      </c>
      <c r="E34" s="55" t="s">
        <v>240</v>
      </c>
      <c r="F34" s="50" t="s">
        <v>241</v>
      </c>
      <c r="G34" s="55" t="s">
        <v>242</v>
      </c>
      <c r="H34" s="55" t="s">
        <v>146</v>
      </c>
      <c r="I34" s="68" t="s">
        <v>201</v>
      </c>
      <c r="J34" s="55" t="s">
        <v>202</v>
      </c>
      <c r="K34" s="71">
        <v>45381</v>
      </c>
      <c r="L34" s="71">
        <v>45473</v>
      </c>
      <c r="M34" s="55" t="s">
        <v>243</v>
      </c>
      <c r="N34" s="65">
        <f t="shared" si="2"/>
        <v>228.47</v>
      </c>
      <c r="O34" s="65">
        <f t="shared" si="3"/>
        <v>228.47</v>
      </c>
      <c r="P34" s="69"/>
      <c r="Q34" s="69">
        <v>182.78</v>
      </c>
      <c r="R34" s="69">
        <v>45.69</v>
      </c>
      <c r="S34" s="69"/>
      <c r="T34" s="69"/>
      <c r="U34" s="69"/>
      <c r="V34" s="69"/>
      <c r="W34" s="69"/>
      <c r="X34" s="78"/>
      <c r="Y34" s="78">
        <v>28</v>
      </c>
      <c r="Z34" s="78">
        <v>200</v>
      </c>
      <c r="AA34" s="78">
        <v>7</v>
      </c>
      <c r="AB34" s="78">
        <v>31</v>
      </c>
      <c r="AC34" s="78"/>
    </row>
    <row r="35" s="39" customFormat="1" hidden="1" customHeight="1" spans="1:29">
      <c r="A35" s="49"/>
      <c r="B35" s="49"/>
      <c r="C35" s="55">
        <v>12</v>
      </c>
      <c r="D35" s="55" t="s">
        <v>129</v>
      </c>
      <c r="E35" s="55" t="s">
        <v>244</v>
      </c>
      <c r="F35" s="50" t="s">
        <v>245</v>
      </c>
      <c r="G35" s="55" t="s">
        <v>246</v>
      </c>
      <c r="H35" s="55" t="s">
        <v>146</v>
      </c>
      <c r="I35" s="68" t="s">
        <v>201</v>
      </c>
      <c r="J35" s="55" t="s">
        <v>202</v>
      </c>
      <c r="K35" s="71">
        <v>45381</v>
      </c>
      <c r="L35" s="71">
        <v>45473</v>
      </c>
      <c r="M35" s="55" t="s">
        <v>247</v>
      </c>
      <c r="N35" s="65">
        <f t="shared" si="2"/>
        <v>364.18</v>
      </c>
      <c r="O35" s="65">
        <f t="shared" si="3"/>
        <v>364.18</v>
      </c>
      <c r="P35" s="69">
        <v>291.34</v>
      </c>
      <c r="Q35" s="69"/>
      <c r="R35" s="69"/>
      <c r="S35" s="69">
        <v>72.84</v>
      </c>
      <c r="T35" s="69"/>
      <c r="U35" s="69"/>
      <c r="V35" s="69"/>
      <c r="W35" s="69"/>
      <c r="X35" s="78"/>
      <c r="Y35" s="78">
        <v>25</v>
      </c>
      <c r="Z35" s="78">
        <v>120</v>
      </c>
      <c r="AA35" s="78">
        <v>5</v>
      </c>
      <c r="AB35" s="78">
        <v>15</v>
      </c>
      <c r="AC35" s="78"/>
    </row>
    <row r="36" s="39" customFormat="1" hidden="1" customHeight="1" spans="1:29">
      <c r="A36" s="49"/>
      <c r="B36" s="49"/>
      <c r="C36" s="55">
        <v>13</v>
      </c>
      <c r="D36" s="55" t="s">
        <v>129</v>
      </c>
      <c r="E36" s="55" t="s">
        <v>248</v>
      </c>
      <c r="F36" s="50" t="s">
        <v>249</v>
      </c>
      <c r="G36" s="55" t="s">
        <v>250</v>
      </c>
      <c r="H36" s="55" t="s">
        <v>146</v>
      </c>
      <c r="I36" s="68" t="s">
        <v>201</v>
      </c>
      <c r="J36" s="55" t="s">
        <v>202</v>
      </c>
      <c r="K36" s="71">
        <v>45381</v>
      </c>
      <c r="L36" s="71">
        <v>45473</v>
      </c>
      <c r="M36" s="55" t="s">
        <v>251</v>
      </c>
      <c r="N36" s="65">
        <f t="shared" si="2"/>
        <v>269.47</v>
      </c>
      <c r="O36" s="65">
        <f t="shared" si="3"/>
        <v>269.47</v>
      </c>
      <c r="P36" s="69">
        <v>215.58</v>
      </c>
      <c r="Q36" s="69"/>
      <c r="R36" s="69"/>
      <c r="S36" s="69">
        <v>53.89</v>
      </c>
      <c r="T36" s="69"/>
      <c r="U36" s="69"/>
      <c r="V36" s="69"/>
      <c r="W36" s="69"/>
      <c r="X36" s="78"/>
      <c r="Y36" s="78">
        <v>27</v>
      </c>
      <c r="Z36" s="78">
        <v>127</v>
      </c>
      <c r="AA36" s="78">
        <v>1</v>
      </c>
      <c r="AB36" s="78">
        <v>7</v>
      </c>
      <c r="AC36" s="78"/>
    </row>
    <row r="37" s="39" customFormat="1" hidden="1" customHeight="1" spans="1:29">
      <c r="A37" s="49"/>
      <c r="B37" s="49"/>
      <c r="C37" s="55">
        <v>14</v>
      </c>
      <c r="D37" s="55" t="s">
        <v>129</v>
      </c>
      <c r="E37" s="55" t="s">
        <v>252</v>
      </c>
      <c r="F37" s="50" t="s">
        <v>253</v>
      </c>
      <c r="G37" s="55" t="s">
        <v>254</v>
      </c>
      <c r="H37" s="55" t="s">
        <v>146</v>
      </c>
      <c r="I37" s="68" t="s">
        <v>201</v>
      </c>
      <c r="J37" s="55" t="s">
        <v>202</v>
      </c>
      <c r="K37" s="71">
        <v>45392</v>
      </c>
      <c r="L37" s="71">
        <v>45483</v>
      </c>
      <c r="M37" s="55" t="s">
        <v>255</v>
      </c>
      <c r="N37" s="65">
        <f t="shared" si="2"/>
        <v>186.89</v>
      </c>
      <c r="O37" s="65">
        <f t="shared" si="3"/>
        <v>186.89</v>
      </c>
      <c r="P37" s="69">
        <v>149.51</v>
      </c>
      <c r="Q37" s="69"/>
      <c r="R37" s="69">
        <v>37.38</v>
      </c>
      <c r="S37" s="69"/>
      <c r="T37" s="69"/>
      <c r="U37" s="69"/>
      <c r="V37" s="69"/>
      <c r="W37" s="69"/>
      <c r="X37" s="78"/>
      <c r="Y37" s="78">
        <v>30</v>
      </c>
      <c r="Z37" s="78">
        <v>233</v>
      </c>
      <c r="AA37" s="78">
        <v>2</v>
      </c>
      <c r="AB37" s="78">
        <v>19</v>
      </c>
      <c r="AC37" s="78"/>
    </row>
    <row r="38" s="39" customFormat="1" ht="42" hidden="1" customHeight="1" spans="1:29">
      <c r="A38" s="49"/>
      <c r="B38" s="49"/>
      <c r="C38" s="55">
        <v>15</v>
      </c>
      <c r="D38" s="55" t="s">
        <v>129</v>
      </c>
      <c r="E38" s="55" t="s">
        <v>256</v>
      </c>
      <c r="F38" s="50" t="s">
        <v>257</v>
      </c>
      <c r="G38" s="55" t="s">
        <v>258</v>
      </c>
      <c r="H38" s="55" t="s">
        <v>146</v>
      </c>
      <c r="I38" s="68" t="s">
        <v>201</v>
      </c>
      <c r="J38" s="55" t="s">
        <v>202</v>
      </c>
      <c r="K38" s="71">
        <v>45392</v>
      </c>
      <c r="L38" s="71">
        <v>45483</v>
      </c>
      <c r="M38" s="55" t="s">
        <v>259</v>
      </c>
      <c r="N38" s="65">
        <f t="shared" si="2"/>
        <v>56.12</v>
      </c>
      <c r="O38" s="65">
        <f t="shared" si="3"/>
        <v>56.12</v>
      </c>
      <c r="P38" s="69">
        <v>44.9</v>
      </c>
      <c r="Q38" s="69"/>
      <c r="R38" s="69">
        <v>11.22</v>
      </c>
      <c r="S38" s="69"/>
      <c r="T38" s="69"/>
      <c r="U38" s="69"/>
      <c r="V38" s="69"/>
      <c r="W38" s="69"/>
      <c r="X38" s="78"/>
      <c r="Y38" s="78">
        <v>8</v>
      </c>
      <c r="Z38" s="78">
        <v>90</v>
      </c>
      <c r="AA38" s="78">
        <v>4</v>
      </c>
      <c r="AB38" s="78">
        <v>45</v>
      </c>
      <c r="AC38" s="78"/>
    </row>
    <row r="39" s="39" customFormat="1" hidden="1" customHeight="1" spans="1:29">
      <c r="A39" s="49"/>
      <c r="B39" s="49"/>
      <c r="C39" s="55"/>
      <c r="D39" s="55" t="s">
        <v>260</v>
      </c>
      <c r="E39" s="55"/>
      <c r="F39" s="50"/>
      <c r="G39" s="55">
        <v>5</v>
      </c>
      <c r="H39" s="55"/>
      <c r="I39" s="68"/>
      <c r="J39" s="55"/>
      <c r="K39" s="71"/>
      <c r="L39" s="71"/>
      <c r="M39" s="55"/>
      <c r="N39" s="65">
        <f t="shared" si="2"/>
        <v>3110.24</v>
      </c>
      <c r="O39" s="65">
        <f t="shared" si="3"/>
        <v>3110.24</v>
      </c>
      <c r="P39" s="69">
        <f t="shared" ref="N39:S39" si="6">SUM(P40:P44)</f>
        <v>1259.2</v>
      </c>
      <c r="Q39" s="69">
        <f t="shared" si="6"/>
        <v>1229</v>
      </c>
      <c r="R39" s="69">
        <f t="shared" si="6"/>
        <v>0</v>
      </c>
      <c r="S39" s="69">
        <f t="shared" si="6"/>
        <v>622.04</v>
      </c>
      <c r="T39" s="69"/>
      <c r="U39" s="69"/>
      <c r="V39" s="69"/>
      <c r="W39" s="69"/>
      <c r="X39" s="78"/>
      <c r="Y39" s="78"/>
      <c r="Z39" s="78"/>
      <c r="AA39" s="78"/>
      <c r="AB39" s="78"/>
      <c r="AC39" s="78"/>
    </row>
    <row r="40" s="39" customFormat="1" hidden="1" customHeight="1" spans="1:29">
      <c r="A40" s="49"/>
      <c r="B40" s="49"/>
      <c r="C40" s="55">
        <v>1</v>
      </c>
      <c r="D40" s="55" t="s">
        <v>129</v>
      </c>
      <c r="E40" s="55" t="s">
        <v>261</v>
      </c>
      <c r="F40" s="55" t="s">
        <v>262</v>
      </c>
      <c r="G40" s="55" t="s">
        <v>263</v>
      </c>
      <c r="H40" s="55" t="s">
        <v>146</v>
      </c>
      <c r="I40" s="55" t="s">
        <v>170</v>
      </c>
      <c r="J40" s="55" t="s">
        <v>171</v>
      </c>
      <c r="K40" s="71">
        <v>45375</v>
      </c>
      <c r="L40" s="71">
        <v>45496</v>
      </c>
      <c r="M40" s="55" t="s">
        <v>264</v>
      </c>
      <c r="N40" s="65">
        <f t="shared" si="2"/>
        <v>530.96</v>
      </c>
      <c r="O40" s="65">
        <f t="shared" si="3"/>
        <v>530.96</v>
      </c>
      <c r="P40" s="69">
        <v>424.77</v>
      </c>
      <c r="Q40" s="69"/>
      <c r="R40" s="69"/>
      <c r="S40" s="69">
        <v>106.19</v>
      </c>
      <c r="T40" s="69"/>
      <c r="U40" s="69"/>
      <c r="V40" s="69"/>
      <c r="W40" s="69"/>
      <c r="X40" s="78"/>
      <c r="Y40" s="78">
        <v>433</v>
      </c>
      <c r="Z40" s="78">
        <v>2327</v>
      </c>
      <c r="AA40" s="78">
        <v>77</v>
      </c>
      <c r="AB40" s="78">
        <v>353</v>
      </c>
      <c r="AC40" s="78"/>
    </row>
    <row r="41" s="39" customFormat="1" hidden="1" customHeight="1" spans="1:29">
      <c r="A41" s="49"/>
      <c r="B41" s="49"/>
      <c r="C41" s="55">
        <v>2</v>
      </c>
      <c r="D41" s="55" t="s">
        <v>129</v>
      </c>
      <c r="E41" s="55" t="s">
        <v>265</v>
      </c>
      <c r="F41" s="55" t="s">
        <v>266</v>
      </c>
      <c r="G41" s="55" t="s">
        <v>267</v>
      </c>
      <c r="H41" s="55" t="s">
        <v>146</v>
      </c>
      <c r="I41" s="55" t="s">
        <v>170</v>
      </c>
      <c r="J41" s="55" t="s">
        <v>171</v>
      </c>
      <c r="K41" s="71">
        <v>45375</v>
      </c>
      <c r="L41" s="71">
        <v>45496</v>
      </c>
      <c r="M41" s="55" t="s">
        <v>268</v>
      </c>
      <c r="N41" s="65">
        <f t="shared" si="2"/>
        <v>331.11</v>
      </c>
      <c r="O41" s="65">
        <f t="shared" si="3"/>
        <v>331.11</v>
      </c>
      <c r="P41" s="69">
        <v>264.89</v>
      </c>
      <c r="Q41" s="69"/>
      <c r="R41" s="69"/>
      <c r="S41" s="69">
        <v>66.22</v>
      </c>
      <c r="T41" s="69"/>
      <c r="U41" s="69"/>
      <c r="V41" s="69"/>
      <c r="W41" s="69"/>
      <c r="X41" s="78"/>
      <c r="Y41" s="78">
        <v>9</v>
      </c>
      <c r="Z41" s="78">
        <v>60</v>
      </c>
      <c r="AA41" s="78">
        <v>2</v>
      </c>
      <c r="AB41" s="78">
        <v>6</v>
      </c>
      <c r="AC41" s="78"/>
    </row>
    <row r="42" s="39" customFormat="1" hidden="1" customHeight="1" spans="1:29">
      <c r="A42" s="49"/>
      <c r="B42" s="49"/>
      <c r="C42" s="55">
        <v>3</v>
      </c>
      <c r="D42" s="55" t="s">
        <v>129</v>
      </c>
      <c r="E42" s="55" t="s">
        <v>269</v>
      </c>
      <c r="F42" s="55" t="s">
        <v>270</v>
      </c>
      <c r="G42" s="55" t="s">
        <v>271</v>
      </c>
      <c r="H42" s="55" t="s">
        <v>146</v>
      </c>
      <c r="I42" s="55" t="s">
        <v>170</v>
      </c>
      <c r="J42" s="55" t="s">
        <v>171</v>
      </c>
      <c r="K42" s="71">
        <v>45375</v>
      </c>
      <c r="L42" s="71">
        <v>45496</v>
      </c>
      <c r="M42" s="55" t="s">
        <v>272</v>
      </c>
      <c r="N42" s="65">
        <f t="shared" si="2"/>
        <v>422.96</v>
      </c>
      <c r="O42" s="65">
        <f t="shared" si="3"/>
        <v>422.96</v>
      </c>
      <c r="P42" s="69">
        <v>338.37</v>
      </c>
      <c r="Q42" s="69"/>
      <c r="R42" s="69"/>
      <c r="S42" s="69">
        <v>84.59</v>
      </c>
      <c r="T42" s="69"/>
      <c r="U42" s="69"/>
      <c r="V42" s="69"/>
      <c r="W42" s="69"/>
      <c r="X42" s="78"/>
      <c r="Y42" s="78">
        <v>26</v>
      </c>
      <c r="Z42" s="78">
        <v>134</v>
      </c>
      <c r="AA42" s="78">
        <v>6</v>
      </c>
      <c r="AB42" s="78">
        <v>21</v>
      </c>
      <c r="AC42" s="78"/>
    </row>
    <row r="43" s="39" customFormat="1" hidden="1" customHeight="1" spans="1:29">
      <c r="A43" s="49"/>
      <c r="B43" s="49"/>
      <c r="C43" s="55">
        <v>4</v>
      </c>
      <c r="D43" s="55" t="s">
        <v>129</v>
      </c>
      <c r="E43" s="55" t="s">
        <v>273</v>
      </c>
      <c r="F43" s="55" t="s">
        <v>274</v>
      </c>
      <c r="G43" s="55" t="s">
        <v>275</v>
      </c>
      <c r="H43" s="55" t="s">
        <v>146</v>
      </c>
      <c r="I43" s="55" t="s">
        <v>170</v>
      </c>
      <c r="J43" s="55" t="s">
        <v>171</v>
      </c>
      <c r="K43" s="71">
        <v>45375</v>
      </c>
      <c r="L43" s="71">
        <v>45649</v>
      </c>
      <c r="M43" s="55" t="s">
        <v>276</v>
      </c>
      <c r="N43" s="65">
        <f t="shared" si="2"/>
        <v>1536.25</v>
      </c>
      <c r="O43" s="65">
        <f t="shared" si="3"/>
        <v>1536.25</v>
      </c>
      <c r="P43" s="69"/>
      <c r="Q43" s="69">
        <v>1229</v>
      </c>
      <c r="R43" s="69"/>
      <c r="S43" s="69">
        <v>307.25</v>
      </c>
      <c r="T43" s="69"/>
      <c r="U43" s="69"/>
      <c r="V43" s="69"/>
      <c r="W43" s="69"/>
      <c r="X43" s="78"/>
      <c r="Y43" s="78">
        <v>340</v>
      </c>
      <c r="Z43" s="78">
        <v>2100</v>
      </c>
      <c r="AA43" s="78">
        <v>108</v>
      </c>
      <c r="AB43" s="78">
        <v>540</v>
      </c>
      <c r="AC43" s="78"/>
    </row>
    <row r="44" s="39" customFormat="1" hidden="1" customHeight="1" spans="1:29">
      <c r="A44" s="49"/>
      <c r="B44" s="49"/>
      <c r="C44" s="55">
        <v>5</v>
      </c>
      <c r="D44" s="55" t="s">
        <v>129</v>
      </c>
      <c r="E44" s="55" t="s">
        <v>277</v>
      </c>
      <c r="F44" s="55" t="s">
        <v>278</v>
      </c>
      <c r="G44" s="55" t="s">
        <v>279</v>
      </c>
      <c r="H44" s="55" t="s">
        <v>146</v>
      </c>
      <c r="I44" s="55" t="s">
        <v>170</v>
      </c>
      <c r="J44" s="55" t="s">
        <v>171</v>
      </c>
      <c r="K44" s="71">
        <v>45375</v>
      </c>
      <c r="L44" s="71">
        <v>45496</v>
      </c>
      <c r="M44" s="55" t="s">
        <v>280</v>
      </c>
      <c r="N44" s="65">
        <f t="shared" si="2"/>
        <v>288.96</v>
      </c>
      <c r="O44" s="65">
        <f t="shared" si="3"/>
        <v>288.96</v>
      </c>
      <c r="P44" s="69">
        <v>231.17</v>
      </c>
      <c r="Q44" s="69"/>
      <c r="R44" s="69"/>
      <c r="S44" s="69">
        <v>57.79</v>
      </c>
      <c r="T44" s="69"/>
      <c r="U44" s="69"/>
      <c r="V44" s="69"/>
      <c r="W44" s="69"/>
      <c r="X44" s="78"/>
      <c r="Y44" s="78">
        <v>31</v>
      </c>
      <c r="Z44" s="78">
        <v>135</v>
      </c>
      <c r="AA44" s="78">
        <v>7</v>
      </c>
      <c r="AB44" s="78">
        <v>30</v>
      </c>
      <c r="AC44" s="78"/>
    </row>
    <row r="45" s="39" customFormat="1" hidden="1" customHeight="1" spans="1:29">
      <c r="A45" s="49"/>
      <c r="B45" s="49"/>
      <c r="C45" s="55"/>
      <c r="D45" s="55" t="s">
        <v>281</v>
      </c>
      <c r="E45" s="55"/>
      <c r="F45" s="55"/>
      <c r="G45" s="55">
        <v>1</v>
      </c>
      <c r="H45" s="55"/>
      <c r="I45" s="55"/>
      <c r="J45" s="55"/>
      <c r="K45" s="71"/>
      <c r="L45" s="71"/>
      <c r="M45" s="55"/>
      <c r="N45" s="65">
        <f t="shared" si="2"/>
        <v>430.51</v>
      </c>
      <c r="O45" s="65">
        <f t="shared" si="3"/>
        <v>430.51</v>
      </c>
      <c r="P45" s="69">
        <f t="shared" ref="N45:S45" si="7">P46</f>
        <v>400</v>
      </c>
      <c r="Q45" s="69">
        <f t="shared" si="7"/>
        <v>0</v>
      </c>
      <c r="R45" s="69">
        <f t="shared" si="7"/>
        <v>0</v>
      </c>
      <c r="S45" s="69">
        <f t="shared" si="7"/>
        <v>30.51</v>
      </c>
      <c r="T45" s="69"/>
      <c r="U45" s="69"/>
      <c r="V45" s="69"/>
      <c r="W45" s="69"/>
      <c r="X45" s="78"/>
      <c r="Y45" s="78"/>
      <c r="Z45" s="78"/>
      <c r="AA45" s="78"/>
      <c r="AB45" s="78"/>
      <c r="AC45" s="78"/>
    </row>
    <row r="46" s="39" customFormat="1" hidden="1" customHeight="1" spans="1:29">
      <c r="A46" s="49"/>
      <c r="B46" s="49"/>
      <c r="C46" s="55">
        <v>1</v>
      </c>
      <c r="D46" s="55" t="s">
        <v>129</v>
      </c>
      <c r="E46" s="55" t="s">
        <v>282</v>
      </c>
      <c r="F46" s="55" t="s">
        <v>283</v>
      </c>
      <c r="G46" s="55" t="s">
        <v>284</v>
      </c>
      <c r="H46" s="55" t="s">
        <v>146</v>
      </c>
      <c r="I46" s="55" t="s">
        <v>285</v>
      </c>
      <c r="J46" s="55" t="s">
        <v>286</v>
      </c>
      <c r="K46" s="71">
        <v>45383</v>
      </c>
      <c r="L46" s="71">
        <v>45488</v>
      </c>
      <c r="M46" s="55" t="s">
        <v>287</v>
      </c>
      <c r="N46" s="65">
        <f t="shared" si="2"/>
        <v>430.51</v>
      </c>
      <c r="O46" s="65">
        <f t="shared" si="3"/>
        <v>430.51</v>
      </c>
      <c r="P46" s="69">
        <v>400</v>
      </c>
      <c r="Q46" s="69"/>
      <c r="R46" s="69"/>
      <c r="S46" s="69">
        <v>30.51</v>
      </c>
      <c r="T46" s="69"/>
      <c r="U46" s="69"/>
      <c r="V46" s="69"/>
      <c r="W46" s="69"/>
      <c r="X46" s="78"/>
      <c r="Y46" s="78">
        <v>40</v>
      </c>
      <c r="Z46" s="78">
        <v>80</v>
      </c>
      <c r="AA46" s="78"/>
      <c r="AB46" s="78"/>
      <c r="AC46" s="78"/>
    </row>
    <row r="47" s="40" customFormat="1" hidden="1" customHeight="1" spans="1:29">
      <c r="A47" s="49"/>
      <c r="B47" s="49"/>
      <c r="C47" s="55" t="s">
        <v>288</v>
      </c>
      <c r="D47" s="55"/>
      <c r="E47" s="55"/>
      <c r="F47" s="55"/>
      <c r="G47" s="55">
        <v>4</v>
      </c>
      <c r="H47" s="55"/>
      <c r="I47" s="55"/>
      <c r="J47" s="55"/>
      <c r="K47" s="71"/>
      <c r="L47" s="71"/>
      <c r="M47" s="55"/>
      <c r="N47" s="65">
        <f t="shared" si="2"/>
        <v>9540.17</v>
      </c>
      <c r="O47" s="65">
        <f t="shared" si="3"/>
        <v>9540.17</v>
      </c>
      <c r="P47" s="69">
        <f t="shared" ref="N47:S47" si="8">SUM(P48:P51)</f>
        <v>6162.81</v>
      </c>
      <c r="Q47" s="69">
        <f t="shared" si="8"/>
        <v>2185.22</v>
      </c>
      <c r="R47" s="69">
        <f t="shared" si="8"/>
        <v>195.08</v>
      </c>
      <c r="S47" s="69">
        <f t="shared" si="8"/>
        <v>997.06</v>
      </c>
      <c r="T47" s="69">
        <f>SUM(T24:T38)</f>
        <v>0</v>
      </c>
      <c r="U47" s="69">
        <f>SUM(U24:U38)</f>
        <v>0</v>
      </c>
      <c r="V47" s="69"/>
      <c r="W47" s="69"/>
      <c r="X47" s="79"/>
      <c r="Y47" s="79"/>
      <c r="Z47" s="79"/>
      <c r="AA47" s="79"/>
      <c r="AB47" s="79"/>
      <c r="AC47" s="78"/>
    </row>
    <row r="48" s="40" customFormat="1" hidden="1" customHeight="1" spans="1:29">
      <c r="A48" s="49"/>
      <c r="B48" s="49"/>
      <c r="C48" s="55">
        <v>1</v>
      </c>
      <c r="D48" s="55" t="s">
        <v>129</v>
      </c>
      <c r="E48" s="55" t="s">
        <v>289</v>
      </c>
      <c r="F48" s="55" t="s">
        <v>290</v>
      </c>
      <c r="G48" s="50" t="s">
        <v>291</v>
      </c>
      <c r="H48" s="55" t="s">
        <v>146</v>
      </c>
      <c r="I48" s="68" t="s">
        <v>292</v>
      </c>
      <c r="J48" s="55" t="s">
        <v>135</v>
      </c>
      <c r="K48" s="71">
        <v>45376</v>
      </c>
      <c r="L48" s="71">
        <v>45646</v>
      </c>
      <c r="M48" s="55" t="s">
        <v>293</v>
      </c>
      <c r="N48" s="65">
        <f t="shared" si="2"/>
        <v>2498.76</v>
      </c>
      <c r="O48" s="65">
        <f t="shared" si="3"/>
        <v>2498.76</v>
      </c>
      <c r="P48" s="69">
        <v>1506.55</v>
      </c>
      <c r="Q48" s="69">
        <v>505.03</v>
      </c>
      <c r="R48" s="69">
        <v>195.08</v>
      </c>
      <c r="S48" s="69">
        <v>292.1</v>
      </c>
      <c r="T48" s="69"/>
      <c r="U48" s="69"/>
      <c r="V48" s="69"/>
      <c r="W48" s="69"/>
      <c r="X48" s="79"/>
      <c r="Y48" s="78">
        <v>128</v>
      </c>
      <c r="Z48" s="78">
        <v>731</v>
      </c>
      <c r="AA48" s="78">
        <v>19</v>
      </c>
      <c r="AB48" s="78">
        <v>135</v>
      </c>
      <c r="AC48" s="78"/>
    </row>
    <row r="49" s="40" customFormat="1" hidden="1" customHeight="1" spans="1:29">
      <c r="A49" s="49"/>
      <c r="B49" s="49"/>
      <c r="C49" s="55">
        <v>2</v>
      </c>
      <c r="D49" s="55" t="s">
        <v>129</v>
      </c>
      <c r="E49" s="55" t="s">
        <v>294</v>
      </c>
      <c r="F49" s="55" t="s">
        <v>266</v>
      </c>
      <c r="G49" s="55" t="s">
        <v>295</v>
      </c>
      <c r="H49" s="55" t="s">
        <v>146</v>
      </c>
      <c r="I49" s="68" t="s">
        <v>292</v>
      </c>
      <c r="J49" s="55" t="s">
        <v>135</v>
      </c>
      <c r="K49" s="71">
        <v>45437</v>
      </c>
      <c r="L49" s="71">
        <v>45646</v>
      </c>
      <c r="M49" s="55" t="s">
        <v>296</v>
      </c>
      <c r="N49" s="65">
        <f t="shared" si="2"/>
        <v>3000</v>
      </c>
      <c r="O49" s="65">
        <f t="shared" si="3"/>
        <v>3000</v>
      </c>
      <c r="P49" s="69">
        <v>3000</v>
      </c>
      <c r="Q49" s="69"/>
      <c r="R49" s="69"/>
      <c r="S49" s="69"/>
      <c r="T49" s="69"/>
      <c r="U49" s="69"/>
      <c r="V49" s="69"/>
      <c r="W49" s="69"/>
      <c r="X49" s="79"/>
      <c r="Y49" s="78">
        <v>177</v>
      </c>
      <c r="Z49" s="78">
        <v>840</v>
      </c>
      <c r="AA49" s="78">
        <v>12</v>
      </c>
      <c r="AB49" s="78">
        <v>41</v>
      </c>
      <c r="AC49" s="78"/>
    </row>
    <row r="50" s="40" customFormat="1" ht="45" hidden="1" customHeight="1" spans="1:29">
      <c r="A50" s="49"/>
      <c r="B50" s="49"/>
      <c r="C50" s="55">
        <v>3</v>
      </c>
      <c r="D50" s="55" t="s">
        <v>129</v>
      </c>
      <c r="E50" s="55" t="s">
        <v>297</v>
      </c>
      <c r="F50" s="55" t="s">
        <v>149</v>
      </c>
      <c r="G50" s="50" t="s">
        <v>298</v>
      </c>
      <c r="H50" s="55" t="s">
        <v>146</v>
      </c>
      <c r="I50" s="68" t="s">
        <v>292</v>
      </c>
      <c r="J50" s="55" t="s">
        <v>135</v>
      </c>
      <c r="K50" s="71">
        <v>45376</v>
      </c>
      <c r="L50" s="71">
        <v>45646</v>
      </c>
      <c r="M50" s="55" t="s">
        <v>299</v>
      </c>
      <c r="N50" s="65">
        <f t="shared" si="2"/>
        <v>1829.99</v>
      </c>
      <c r="O50" s="65">
        <f t="shared" si="3"/>
        <v>1829.99</v>
      </c>
      <c r="P50" s="69">
        <v>806.78</v>
      </c>
      <c r="Q50" s="69">
        <v>693.51</v>
      </c>
      <c r="R50" s="69"/>
      <c r="S50" s="69">
        <v>329.7</v>
      </c>
      <c r="T50" s="69"/>
      <c r="U50" s="69"/>
      <c r="V50" s="69"/>
      <c r="W50" s="69"/>
      <c r="X50" s="79"/>
      <c r="Y50" s="78">
        <v>95</v>
      </c>
      <c r="Z50" s="78">
        <v>217</v>
      </c>
      <c r="AA50" s="78">
        <v>20</v>
      </c>
      <c r="AB50" s="78">
        <v>76</v>
      </c>
      <c r="AC50" s="78"/>
    </row>
    <row r="51" s="40" customFormat="1" hidden="1" customHeight="1" spans="1:29">
      <c r="A51" s="49"/>
      <c r="B51" s="49"/>
      <c r="C51" s="55">
        <v>4</v>
      </c>
      <c r="D51" s="55" t="s">
        <v>129</v>
      </c>
      <c r="E51" s="55" t="s">
        <v>300</v>
      </c>
      <c r="F51" s="55" t="s">
        <v>301</v>
      </c>
      <c r="G51" s="50" t="s">
        <v>302</v>
      </c>
      <c r="H51" s="55" t="s">
        <v>146</v>
      </c>
      <c r="I51" s="68" t="s">
        <v>292</v>
      </c>
      <c r="J51" s="55" t="s">
        <v>135</v>
      </c>
      <c r="K51" s="71" t="s">
        <v>303</v>
      </c>
      <c r="L51" s="71">
        <v>45646</v>
      </c>
      <c r="M51" s="55" t="s">
        <v>304</v>
      </c>
      <c r="N51" s="65">
        <f t="shared" si="2"/>
        <v>2211.42</v>
      </c>
      <c r="O51" s="65">
        <f t="shared" si="3"/>
        <v>2211.42</v>
      </c>
      <c r="P51" s="69">
        <v>849.48</v>
      </c>
      <c r="Q51" s="69">
        <v>986.68</v>
      </c>
      <c r="R51" s="69"/>
      <c r="S51" s="69">
        <v>375.26</v>
      </c>
      <c r="T51" s="69"/>
      <c r="U51" s="69"/>
      <c r="V51" s="69"/>
      <c r="W51" s="69"/>
      <c r="X51" s="79"/>
      <c r="Y51" s="78">
        <v>62</v>
      </c>
      <c r="Z51" s="78">
        <v>262</v>
      </c>
      <c r="AA51" s="78">
        <v>6</v>
      </c>
      <c r="AB51" s="78">
        <v>22</v>
      </c>
      <c r="AC51" s="78"/>
    </row>
    <row r="52" s="40" customFormat="1" hidden="1" customHeight="1" spans="1:29">
      <c r="A52" s="49"/>
      <c r="B52" s="49"/>
      <c r="C52" s="55" t="s">
        <v>305</v>
      </c>
      <c r="D52" s="55"/>
      <c r="E52" s="55"/>
      <c r="F52" s="55"/>
      <c r="G52" s="55">
        <v>2</v>
      </c>
      <c r="H52" s="55"/>
      <c r="I52" s="55"/>
      <c r="J52" s="55"/>
      <c r="K52" s="71"/>
      <c r="L52" s="71"/>
      <c r="M52" s="55"/>
      <c r="N52" s="65">
        <f t="shared" si="2"/>
        <v>1061.24</v>
      </c>
      <c r="O52" s="65">
        <f t="shared" si="3"/>
        <v>1061.24</v>
      </c>
      <c r="P52" s="69">
        <f t="shared" ref="N52:S52" si="9">SUM(P53:P54)</f>
        <v>1061.24</v>
      </c>
      <c r="Q52" s="69">
        <f t="shared" si="9"/>
        <v>0</v>
      </c>
      <c r="R52" s="69">
        <f t="shared" si="9"/>
        <v>0</v>
      </c>
      <c r="S52" s="69">
        <f t="shared" si="9"/>
        <v>0</v>
      </c>
      <c r="T52" s="69"/>
      <c r="U52" s="69"/>
      <c r="V52" s="69"/>
      <c r="W52" s="69"/>
      <c r="X52" s="77"/>
      <c r="Y52" s="77"/>
      <c r="Z52" s="77"/>
      <c r="AA52" s="77"/>
      <c r="AB52" s="79"/>
      <c r="AC52" s="78"/>
    </row>
    <row r="53" s="40" customFormat="1" hidden="1" customHeight="1" spans="1:29">
      <c r="A53" s="49"/>
      <c r="B53" s="49"/>
      <c r="C53" s="55">
        <v>1</v>
      </c>
      <c r="D53" s="55" t="s">
        <v>129</v>
      </c>
      <c r="E53" s="55" t="s">
        <v>306</v>
      </c>
      <c r="F53" s="55" t="s">
        <v>307</v>
      </c>
      <c r="G53" s="50" t="s">
        <v>306</v>
      </c>
      <c r="H53" s="55" t="s">
        <v>146</v>
      </c>
      <c r="I53" s="55" t="s">
        <v>308</v>
      </c>
      <c r="J53" s="55" t="s">
        <v>309</v>
      </c>
      <c r="K53" s="71">
        <v>45342</v>
      </c>
      <c r="L53" s="71">
        <v>45342</v>
      </c>
      <c r="M53" s="55" t="s">
        <v>310</v>
      </c>
      <c r="N53" s="65">
        <f t="shared" si="2"/>
        <v>430.34</v>
      </c>
      <c r="O53" s="65">
        <f t="shared" si="3"/>
        <v>430.34</v>
      </c>
      <c r="P53" s="69">
        <v>430.34</v>
      </c>
      <c r="Q53" s="69"/>
      <c r="R53" s="69"/>
      <c r="S53" s="69"/>
      <c r="T53" s="69"/>
      <c r="U53" s="69"/>
      <c r="V53" s="69"/>
      <c r="W53" s="69"/>
      <c r="X53" s="78"/>
      <c r="Y53" s="78"/>
      <c r="Z53" s="78"/>
      <c r="AA53" s="78"/>
      <c r="AB53" s="79"/>
      <c r="AC53" s="78"/>
    </row>
    <row r="54" s="40" customFormat="1" hidden="1" customHeight="1" spans="1:29">
      <c r="A54" s="49"/>
      <c r="B54" s="49"/>
      <c r="C54" s="55">
        <v>2</v>
      </c>
      <c r="D54" s="55" t="s">
        <v>129</v>
      </c>
      <c r="E54" s="55" t="s">
        <v>311</v>
      </c>
      <c r="F54" s="55" t="s">
        <v>307</v>
      </c>
      <c r="G54" s="50" t="s">
        <v>312</v>
      </c>
      <c r="H54" s="55" t="s">
        <v>146</v>
      </c>
      <c r="I54" s="55" t="s">
        <v>152</v>
      </c>
      <c r="J54" s="55" t="s">
        <v>313</v>
      </c>
      <c r="K54" s="71">
        <v>45355</v>
      </c>
      <c r="L54" s="71">
        <v>45381</v>
      </c>
      <c r="M54" s="55" t="s">
        <v>314</v>
      </c>
      <c r="N54" s="65">
        <f t="shared" si="2"/>
        <v>630.9</v>
      </c>
      <c r="O54" s="65">
        <f t="shared" si="3"/>
        <v>630.9</v>
      </c>
      <c r="P54" s="69">
        <v>630.9</v>
      </c>
      <c r="Q54" s="69"/>
      <c r="R54" s="69"/>
      <c r="S54" s="69"/>
      <c r="T54" s="69"/>
      <c r="U54" s="69"/>
      <c r="V54" s="69"/>
      <c r="W54" s="69"/>
      <c r="X54" s="78"/>
      <c r="Y54" s="78"/>
      <c r="Z54" s="78"/>
      <c r="AA54" s="78"/>
      <c r="AB54" s="79"/>
      <c r="AC54" s="78"/>
    </row>
    <row r="55" s="40" customFormat="1" hidden="1" customHeight="1" spans="1:29">
      <c r="A55" s="49"/>
      <c r="B55" s="49"/>
      <c r="C55" s="56" t="s">
        <v>315</v>
      </c>
      <c r="D55" s="56"/>
      <c r="E55" s="55"/>
      <c r="F55" s="55"/>
      <c r="G55" s="55">
        <f>G56+G61+G69+G74+G77</f>
        <v>16</v>
      </c>
      <c r="H55" s="55"/>
      <c r="I55" s="55"/>
      <c r="J55" s="55"/>
      <c r="K55" s="71"/>
      <c r="L55" s="71"/>
      <c r="M55" s="55"/>
      <c r="N55" s="69">
        <f t="shared" si="2"/>
        <v>21891.94</v>
      </c>
      <c r="O55" s="69">
        <f t="shared" si="3"/>
        <v>25105.53</v>
      </c>
      <c r="P55" s="69">
        <f t="shared" ref="N55:T55" si="10">P56+P61+P69+P74+P77</f>
        <v>14893</v>
      </c>
      <c r="Q55" s="69">
        <f t="shared" si="10"/>
        <v>4264</v>
      </c>
      <c r="R55" s="69">
        <f t="shared" si="10"/>
        <v>728.95</v>
      </c>
      <c r="S55" s="69">
        <f t="shared" si="10"/>
        <v>2005.99</v>
      </c>
      <c r="T55" s="69">
        <f t="shared" si="10"/>
        <v>3060</v>
      </c>
      <c r="U55" s="69"/>
      <c r="V55" s="69"/>
      <c r="W55" s="69">
        <f>W61</f>
        <v>153.59</v>
      </c>
      <c r="X55" s="78"/>
      <c r="Y55" s="78"/>
      <c r="Z55" s="78"/>
      <c r="AA55" s="78"/>
      <c r="AB55" s="78"/>
      <c r="AC55" s="78"/>
    </row>
    <row r="56" s="40" customFormat="1" hidden="1" customHeight="1" spans="1:29">
      <c r="A56" s="49"/>
      <c r="B56" s="49"/>
      <c r="C56" s="55" t="s">
        <v>316</v>
      </c>
      <c r="D56" s="55"/>
      <c r="E56" s="55"/>
      <c r="F56" s="55"/>
      <c r="G56" s="55">
        <v>4</v>
      </c>
      <c r="H56" s="55"/>
      <c r="I56" s="55"/>
      <c r="J56" s="55"/>
      <c r="K56" s="71"/>
      <c r="L56" s="71"/>
      <c r="M56" s="55"/>
      <c r="N56" s="69">
        <f t="shared" si="2"/>
        <v>5049.7</v>
      </c>
      <c r="O56" s="69">
        <f t="shared" ref="O56:O79" si="11">P56+Q56+R56+S56+T56+U56+V56+W56</f>
        <v>5049.7</v>
      </c>
      <c r="P56" s="69">
        <f t="shared" ref="N56:S56" si="12">SUM(P57:P60)</f>
        <v>3914</v>
      </c>
      <c r="Q56" s="69">
        <f t="shared" si="12"/>
        <v>658</v>
      </c>
      <c r="R56" s="69">
        <f t="shared" si="12"/>
        <v>267.7</v>
      </c>
      <c r="S56" s="69">
        <f t="shared" si="12"/>
        <v>210</v>
      </c>
      <c r="T56" s="69">
        <f t="shared" ref="T56:AB56" si="13">SUM(T57:T57)</f>
        <v>0</v>
      </c>
      <c r="U56" s="69">
        <f t="shared" si="13"/>
        <v>0</v>
      </c>
      <c r="V56" s="69">
        <f t="shared" si="13"/>
        <v>0</v>
      </c>
      <c r="W56" s="69">
        <f t="shared" si="13"/>
        <v>0</v>
      </c>
      <c r="X56" s="78">
        <f t="shared" si="13"/>
        <v>45</v>
      </c>
      <c r="Y56" s="78">
        <f t="shared" si="13"/>
        <v>45</v>
      </c>
      <c r="Z56" s="78">
        <f t="shared" si="13"/>
        <v>111</v>
      </c>
      <c r="AA56" s="78">
        <f t="shared" si="13"/>
        <v>0</v>
      </c>
      <c r="AB56" s="78">
        <f t="shared" si="13"/>
        <v>0</v>
      </c>
      <c r="AC56" s="78"/>
    </row>
    <row r="57" s="40" customFormat="1" hidden="1" customHeight="1" spans="1:29">
      <c r="A57" s="49"/>
      <c r="B57" s="49"/>
      <c r="C57" s="55">
        <v>1</v>
      </c>
      <c r="D57" s="50" t="s">
        <v>317</v>
      </c>
      <c r="E57" s="55" t="s">
        <v>318</v>
      </c>
      <c r="F57" s="50" t="s">
        <v>319</v>
      </c>
      <c r="G57" s="55" t="s">
        <v>320</v>
      </c>
      <c r="H57" s="50" t="s">
        <v>146</v>
      </c>
      <c r="I57" s="55" t="s">
        <v>321</v>
      </c>
      <c r="J57" s="55" t="s">
        <v>322</v>
      </c>
      <c r="K57" s="73">
        <v>45352</v>
      </c>
      <c r="L57" s="73">
        <v>45597</v>
      </c>
      <c r="M57" s="55" t="s">
        <v>323</v>
      </c>
      <c r="N57" s="69">
        <f t="shared" si="2"/>
        <v>1800</v>
      </c>
      <c r="O57" s="69">
        <f t="shared" si="11"/>
        <v>1800</v>
      </c>
      <c r="P57" s="69">
        <v>1132</v>
      </c>
      <c r="Q57" s="69">
        <v>295</v>
      </c>
      <c r="R57" s="69">
        <v>183</v>
      </c>
      <c r="S57" s="69">
        <v>190</v>
      </c>
      <c r="T57" s="69"/>
      <c r="U57" s="69"/>
      <c r="V57" s="69"/>
      <c r="W57" s="69"/>
      <c r="X57" s="79">
        <v>45</v>
      </c>
      <c r="Y57" s="79">
        <v>45</v>
      </c>
      <c r="Z57" s="79">
        <v>111</v>
      </c>
      <c r="AA57" s="79"/>
      <c r="AB57" s="79"/>
      <c r="AC57" s="78"/>
    </row>
    <row r="58" s="39" customFormat="1" hidden="1" customHeight="1" spans="1:29">
      <c r="A58" s="49"/>
      <c r="B58" s="49"/>
      <c r="C58" s="55">
        <v>2</v>
      </c>
      <c r="D58" s="50" t="s">
        <v>317</v>
      </c>
      <c r="E58" s="50" t="s">
        <v>324</v>
      </c>
      <c r="F58" s="50" t="s">
        <v>325</v>
      </c>
      <c r="G58" s="50" t="s">
        <v>326</v>
      </c>
      <c r="H58" s="50" t="s">
        <v>146</v>
      </c>
      <c r="I58" s="55" t="s">
        <v>327</v>
      </c>
      <c r="J58" s="55" t="s">
        <v>328</v>
      </c>
      <c r="K58" s="73">
        <v>45352</v>
      </c>
      <c r="L58" s="73">
        <v>45566</v>
      </c>
      <c r="M58" s="55" t="s">
        <v>329</v>
      </c>
      <c r="N58" s="69">
        <f t="shared" ref="N56:N79" si="14">P58+Q58+R58+S58</f>
        <v>3000</v>
      </c>
      <c r="O58" s="69">
        <f t="shared" si="11"/>
        <v>3000</v>
      </c>
      <c r="P58" s="69">
        <v>2662</v>
      </c>
      <c r="Q58" s="69">
        <v>338</v>
      </c>
      <c r="R58" s="69"/>
      <c r="S58" s="69"/>
      <c r="T58" s="69"/>
      <c r="U58" s="69"/>
      <c r="V58" s="69"/>
      <c r="W58" s="69"/>
      <c r="X58" s="79">
        <v>0.2</v>
      </c>
      <c r="Y58" s="79">
        <v>3000</v>
      </c>
      <c r="Z58" s="79">
        <v>16500</v>
      </c>
      <c r="AA58" s="79"/>
      <c r="AB58" s="79"/>
      <c r="AC58" s="78"/>
    </row>
    <row r="59" s="39" customFormat="1" hidden="1" customHeight="1" spans="1:29">
      <c r="A59" s="49"/>
      <c r="B59" s="49"/>
      <c r="C59" s="55">
        <v>3</v>
      </c>
      <c r="D59" s="50" t="s">
        <v>317</v>
      </c>
      <c r="E59" s="50" t="s">
        <v>330</v>
      </c>
      <c r="F59" s="50" t="s">
        <v>331</v>
      </c>
      <c r="G59" s="50" t="s">
        <v>332</v>
      </c>
      <c r="H59" s="50" t="s">
        <v>146</v>
      </c>
      <c r="I59" s="55" t="s">
        <v>333</v>
      </c>
      <c r="J59" s="55" t="s">
        <v>334</v>
      </c>
      <c r="K59" s="73">
        <v>45352</v>
      </c>
      <c r="L59" s="73">
        <v>45597</v>
      </c>
      <c r="M59" s="55" t="s">
        <v>335</v>
      </c>
      <c r="N59" s="69">
        <f t="shared" si="14"/>
        <v>190</v>
      </c>
      <c r="O59" s="69">
        <f t="shared" si="11"/>
        <v>190</v>
      </c>
      <c r="P59" s="69">
        <v>120</v>
      </c>
      <c r="Q59" s="69">
        <v>25</v>
      </c>
      <c r="R59" s="69">
        <v>25</v>
      </c>
      <c r="S59" s="69">
        <v>20</v>
      </c>
      <c r="T59" s="69"/>
      <c r="U59" s="69"/>
      <c r="V59" s="69"/>
      <c r="W59" s="69"/>
      <c r="X59" s="79">
        <v>10</v>
      </c>
      <c r="Y59" s="79">
        <v>72</v>
      </c>
      <c r="Z59" s="79">
        <v>968</v>
      </c>
      <c r="AA59" s="79"/>
      <c r="AB59" s="79"/>
      <c r="AC59" s="78"/>
    </row>
    <row r="60" s="39" customFormat="1" hidden="1" customHeight="1" spans="1:29">
      <c r="A60" s="49"/>
      <c r="B60" s="49"/>
      <c r="C60" s="55">
        <v>4</v>
      </c>
      <c r="D60" s="55" t="s">
        <v>317</v>
      </c>
      <c r="E60" s="55" t="s">
        <v>336</v>
      </c>
      <c r="F60" s="55" t="s">
        <v>317</v>
      </c>
      <c r="G60" s="50" t="s">
        <v>337</v>
      </c>
      <c r="H60" s="55" t="s">
        <v>146</v>
      </c>
      <c r="I60" s="55" t="s">
        <v>321</v>
      </c>
      <c r="J60" s="55" t="s">
        <v>322</v>
      </c>
      <c r="K60" s="73">
        <v>45352</v>
      </c>
      <c r="L60" s="73">
        <v>45627</v>
      </c>
      <c r="M60" s="55" t="s">
        <v>338</v>
      </c>
      <c r="N60" s="69">
        <f t="shared" si="14"/>
        <v>59.7</v>
      </c>
      <c r="O60" s="69">
        <f t="shared" si="11"/>
        <v>59.7</v>
      </c>
      <c r="P60" s="69"/>
      <c r="Q60" s="69"/>
      <c r="R60" s="69">
        <v>59.7</v>
      </c>
      <c r="S60" s="69"/>
      <c r="T60" s="69"/>
      <c r="U60" s="69"/>
      <c r="V60" s="69"/>
      <c r="W60" s="69"/>
      <c r="X60" s="79">
        <v>5</v>
      </c>
      <c r="Y60" s="79"/>
      <c r="Z60" s="79"/>
      <c r="AA60" s="79"/>
      <c r="AB60" s="79"/>
      <c r="AC60" s="78"/>
    </row>
    <row r="61" s="39" customFormat="1" hidden="1" customHeight="1" spans="1:29">
      <c r="A61" s="49"/>
      <c r="B61" s="49"/>
      <c r="C61" s="55" t="s">
        <v>339</v>
      </c>
      <c r="D61" s="55"/>
      <c r="E61" s="55"/>
      <c r="F61" s="55"/>
      <c r="G61" s="57">
        <v>5</v>
      </c>
      <c r="H61" s="55"/>
      <c r="I61" s="51"/>
      <c r="J61" s="55"/>
      <c r="K61" s="73"/>
      <c r="L61" s="73"/>
      <c r="M61" s="55"/>
      <c r="N61" s="69">
        <f t="shared" si="14"/>
        <v>2255.92</v>
      </c>
      <c r="O61" s="69">
        <f t="shared" si="11"/>
        <v>2409.51</v>
      </c>
      <c r="P61" s="69">
        <f t="shared" ref="N61:S61" si="15">P62+P67</f>
        <v>1373.76</v>
      </c>
      <c r="Q61" s="69">
        <f t="shared" si="15"/>
        <v>234.92</v>
      </c>
      <c r="R61" s="69">
        <f t="shared" si="15"/>
        <v>411.25</v>
      </c>
      <c r="S61" s="69">
        <f t="shared" si="15"/>
        <v>235.99</v>
      </c>
      <c r="T61" s="69"/>
      <c r="U61" s="69"/>
      <c r="V61" s="69"/>
      <c r="W61" s="69">
        <f>W62</f>
        <v>153.59</v>
      </c>
      <c r="X61" s="79"/>
      <c r="Y61" s="79"/>
      <c r="Z61" s="79"/>
      <c r="AA61" s="79"/>
      <c r="AB61" s="79"/>
      <c r="AC61" s="78"/>
    </row>
    <row r="62" s="39" customFormat="1" hidden="1" customHeight="1" spans="1:29">
      <c r="A62" s="49"/>
      <c r="B62" s="49"/>
      <c r="C62" s="55" t="s">
        <v>340</v>
      </c>
      <c r="D62" s="55"/>
      <c r="E62" s="55"/>
      <c r="F62" s="55"/>
      <c r="G62" s="55">
        <v>4</v>
      </c>
      <c r="H62" s="55"/>
      <c r="I62" s="68"/>
      <c r="J62" s="55"/>
      <c r="K62" s="73"/>
      <c r="L62" s="73"/>
      <c r="M62" s="55"/>
      <c r="N62" s="69">
        <f t="shared" si="14"/>
        <v>1898.88</v>
      </c>
      <c r="O62" s="69">
        <f t="shared" si="11"/>
        <v>2052.47</v>
      </c>
      <c r="P62" s="69">
        <f>SUM(P63:P66)</f>
        <v>1141.13</v>
      </c>
      <c r="Q62" s="69">
        <f>SUM(Q63:Q65)</f>
        <v>163.51</v>
      </c>
      <c r="R62" s="69">
        <f>SUM(R63:R65)</f>
        <v>411.25</v>
      </c>
      <c r="S62" s="69">
        <f>SUM(S63:S66)</f>
        <v>182.99</v>
      </c>
      <c r="T62" s="69"/>
      <c r="U62" s="69"/>
      <c r="V62" s="69"/>
      <c r="W62" s="69">
        <f>W66</f>
        <v>153.59</v>
      </c>
      <c r="X62" s="79"/>
      <c r="Y62" s="79"/>
      <c r="Z62" s="79"/>
      <c r="AA62" s="79"/>
      <c r="AB62" s="79"/>
      <c r="AC62" s="78"/>
    </row>
    <row r="63" s="39" customFormat="1" hidden="1" customHeight="1" spans="1:29">
      <c r="A63" s="49"/>
      <c r="B63" s="49"/>
      <c r="C63" s="55">
        <v>1</v>
      </c>
      <c r="D63" s="58" t="s">
        <v>317</v>
      </c>
      <c r="E63" s="58" t="s">
        <v>341</v>
      </c>
      <c r="F63" s="58" t="s">
        <v>342</v>
      </c>
      <c r="G63" s="55" t="s">
        <v>343</v>
      </c>
      <c r="H63" s="55" t="s">
        <v>146</v>
      </c>
      <c r="I63" s="55" t="s">
        <v>344</v>
      </c>
      <c r="J63" s="55" t="s">
        <v>345</v>
      </c>
      <c r="K63" s="73">
        <v>45352</v>
      </c>
      <c r="L63" s="73">
        <v>45536</v>
      </c>
      <c r="M63" s="55" t="s">
        <v>346</v>
      </c>
      <c r="N63" s="69">
        <f t="shared" si="14"/>
        <v>677.23</v>
      </c>
      <c r="O63" s="69">
        <f t="shared" si="11"/>
        <v>677.23</v>
      </c>
      <c r="P63" s="69">
        <v>386</v>
      </c>
      <c r="Q63" s="69">
        <v>97.98</v>
      </c>
      <c r="R63" s="69">
        <v>53</v>
      </c>
      <c r="S63" s="69">
        <v>140.25</v>
      </c>
      <c r="T63" s="69"/>
      <c r="U63" s="69"/>
      <c r="V63" s="69"/>
      <c r="W63" s="69"/>
      <c r="X63" s="79">
        <v>20</v>
      </c>
      <c r="Y63" s="79">
        <v>52</v>
      </c>
      <c r="Z63" s="79">
        <v>352</v>
      </c>
      <c r="AA63" s="79"/>
      <c r="AB63" s="79"/>
      <c r="AC63" s="78"/>
    </row>
    <row r="64" s="39" customFormat="1" hidden="1" customHeight="1" spans="1:29">
      <c r="A64" s="49"/>
      <c r="B64" s="49"/>
      <c r="C64" s="55">
        <v>2</v>
      </c>
      <c r="D64" s="58" t="s">
        <v>317</v>
      </c>
      <c r="E64" s="58" t="s">
        <v>347</v>
      </c>
      <c r="F64" s="58" t="s">
        <v>348</v>
      </c>
      <c r="G64" s="58" t="s">
        <v>349</v>
      </c>
      <c r="H64" s="55" t="s">
        <v>146</v>
      </c>
      <c r="I64" s="55" t="s">
        <v>344</v>
      </c>
      <c r="J64" s="55" t="s">
        <v>345</v>
      </c>
      <c r="K64" s="73">
        <v>45352</v>
      </c>
      <c r="L64" s="73">
        <v>45566</v>
      </c>
      <c r="M64" s="55" t="s">
        <v>350</v>
      </c>
      <c r="N64" s="69">
        <f t="shared" si="14"/>
        <v>255.35</v>
      </c>
      <c r="O64" s="69">
        <f t="shared" si="11"/>
        <v>255.35</v>
      </c>
      <c r="P64" s="69">
        <v>117.35</v>
      </c>
      <c r="Q64" s="69">
        <v>53</v>
      </c>
      <c r="R64" s="69">
        <v>85</v>
      </c>
      <c r="S64" s="69"/>
      <c r="T64" s="69"/>
      <c r="U64" s="69"/>
      <c r="V64" s="69"/>
      <c r="W64" s="69"/>
      <c r="X64" s="79">
        <v>16</v>
      </c>
      <c r="Y64" s="79">
        <v>44</v>
      </c>
      <c r="Z64" s="79">
        <v>356</v>
      </c>
      <c r="AA64" s="79"/>
      <c r="AB64" s="79"/>
      <c r="AC64" s="78"/>
    </row>
    <row r="65" s="39" customFormat="1" hidden="1" customHeight="1" spans="1:29">
      <c r="A65" s="49"/>
      <c r="B65" s="49"/>
      <c r="C65" s="55">
        <v>3</v>
      </c>
      <c r="D65" s="58" t="s">
        <v>317</v>
      </c>
      <c r="E65" s="58" t="s">
        <v>351</v>
      </c>
      <c r="F65" s="58" t="s">
        <v>352</v>
      </c>
      <c r="G65" s="58" t="s">
        <v>353</v>
      </c>
      <c r="H65" s="55" t="s">
        <v>146</v>
      </c>
      <c r="I65" s="55" t="s">
        <v>344</v>
      </c>
      <c r="J65" s="55" t="s">
        <v>345</v>
      </c>
      <c r="K65" s="73">
        <v>45352</v>
      </c>
      <c r="L65" s="73">
        <v>45566</v>
      </c>
      <c r="M65" s="55" t="s">
        <v>346</v>
      </c>
      <c r="N65" s="69">
        <f t="shared" si="14"/>
        <v>936.53</v>
      </c>
      <c r="O65" s="69">
        <f t="shared" si="11"/>
        <v>936.53</v>
      </c>
      <c r="P65" s="69">
        <v>637.78</v>
      </c>
      <c r="Q65" s="69">
        <v>12.53</v>
      </c>
      <c r="R65" s="69">
        <v>273.25</v>
      </c>
      <c r="S65" s="69">
        <v>12.97</v>
      </c>
      <c r="T65" s="69"/>
      <c r="U65" s="69"/>
      <c r="V65" s="69"/>
      <c r="W65" s="69"/>
      <c r="X65" s="79">
        <v>20</v>
      </c>
      <c r="Y65" s="79">
        <v>391</v>
      </c>
      <c r="Z65" s="79">
        <v>1470</v>
      </c>
      <c r="AA65" s="79"/>
      <c r="AB65" s="79"/>
      <c r="AC65" s="78"/>
    </row>
    <row r="66" s="39" customFormat="1" hidden="1" customHeight="1" spans="1:29">
      <c r="A66" s="49"/>
      <c r="B66" s="49"/>
      <c r="C66" s="55">
        <v>4</v>
      </c>
      <c r="D66" s="58" t="s">
        <v>317</v>
      </c>
      <c r="E66" s="58" t="s">
        <v>354</v>
      </c>
      <c r="F66" s="58" t="s">
        <v>355</v>
      </c>
      <c r="G66" s="58" t="s">
        <v>356</v>
      </c>
      <c r="H66" s="55" t="s">
        <v>146</v>
      </c>
      <c r="I66" s="55" t="s">
        <v>344</v>
      </c>
      <c r="J66" s="55" t="s">
        <v>345</v>
      </c>
      <c r="K66" s="73">
        <v>45352</v>
      </c>
      <c r="L66" s="73">
        <v>45566</v>
      </c>
      <c r="M66" s="55" t="s">
        <v>357</v>
      </c>
      <c r="N66" s="69">
        <f t="shared" si="14"/>
        <v>29.77</v>
      </c>
      <c r="O66" s="69">
        <f t="shared" si="11"/>
        <v>183.36</v>
      </c>
      <c r="P66" s="69"/>
      <c r="Q66" s="69"/>
      <c r="R66" s="69"/>
      <c r="S66" s="69">
        <v>29.77</v>
      </c>
      <c r="T66" s="69"/>
      <c r="U66" s="69"/>
      <c r="V66" s="69"/>
      <c r="W66" s="69">
        <v>153.59</v>
      </c>
      <c r="X66" s="79">
        <v>15</v>
      </c>
      <c r="Y66" s="79">
        <v>364</v>
      </c>
      <c r="Z66" s="79">
        <v>2275</v>
      </c>
      <c r="AA66" s="79"/>
      <c r="AB66" s="79"/>
      <c r="AC66" s="78" t="s">
        <v>358</v>
      </c>
    </row>
    <row r="67" s="39" customFormat="1" hidden="1" customHeight="1" spans="1:29">
      <c r="A67" s="49"/>
      <c r="B67" s="49"/>
      <c r="C67" s="55" t="s">
        <v>359</v>
      </c>
      <c r="D67" s="55"/>
      <c r="E67" s="55"/>
      <c r="F67" s="55"/>
      <c r="G67" s="51">
        <v>1</v>
      </c>
      <c r="H67" s="55"/>
      <c r="I67" s="55"/>
      <c r="J67" s="55"/>
      <c r="K67" s="73"/>
      <c r="L67" s="73"/>
      <c r="M67" s="55"/>
      <c r="N67" s="69">
        <f t="shared" si="14"/>
        <v>357.04</v>
      </c>
      <c r="O67" s="69">
        <f t="shared" si="11"/>
        <v>357.04</v>
      </c>
      <c r="P67" s="69">
        <f t="shared" ref="P67:S67" si="16">P68</f>
        <v>232.63</v>
      </c>
      <c r="Q67" s="69">
        <f t="shared" si="16"/>
        <v>71.41</v>
      </c>
      <c r="R67" s="69">
        <f t="shared" si="16"/>
        <v>0</v>
      </c>
      <c r="S67" s="69">
        <f t="shared" si="16"/>
        <v>53</v>
      </c>
      <c r="T67" s="69"/>
      <c r="U67" s="69"/>
      <c r="V67" s="69"/>
      <c r="W67" s="69"/>
      <c r="X67" s="79"/>
      <c r="Y67" s="79"/>
      <c r="Z67" s="79"/>
      <c r="AA67" s="79"/>
      <c r="AB67" s="79"/>
      <c r="AC67" s="78"/>
    </row>
    <row r="68" s="39" customFormat="1" hidden="1" customHeight="1" spans="1:29">
      <c r="A68" s="49"/>
      <c r="B68" s="49"/>
      <c r="C68" s="55">
        <v>1</v>
      </c>
      <c r="D68" s="58" t="s">
        <v>317</v>
      </c>
      <c r="E68" s="58" t="s">
        <v>360</v>
      </c>
      <c r="F68" s="58" t="s">
        <v>361</v>
      </c>
      <c r="G68" s="55" t="s">
        <v>362</v>
      </c>
      <c r="H68" s="55" t="s">
        <v>146</v>
      </c>
      <c r="I68" s="55" t="s">
        <v>363</v>
      </c>
      <c r="J68" s="55" t="s">
        <v>364</v>
      </c>
      <c r="K68" s="73">
        <v>45352</v>
      </c>
      <c r="L68" s="73">
        <v>45566</v>
      </c>
      <c r="M68" s="55" t="s">
        <v>365</v>
      </c>
      <c r="N68" s="69">
        <f t="shared" si="14"/>
        <v>357.04</v>
      </c>
      <c r="O68" s="69">
        <f t="shared" si="11"/>
        <v>357.04</v>
      </c>
      <c r="P68" s="69">
        <v>232.63</v>
      </c>
      <c r="Q68" s="69">
        <v>71.41</v>
      </c>
      <c r="R68" s="69"/>
      <c r="S68" s="69">
        <v>53</v>
      </c>
      <c r="T68" s="69"/>
      <c r="U68" s="69"/>
      <c r="V68" s="69"/>
      <c r="W68" s="69"/>
      <c r="X68" s="79">
        <v>15</v>
      </c>
      <c r="Y68" s="79">
        <v>1100</v>
      </c>
      <c r="Z68" s="79">
        <v>4352</v>
      </c>
      <c r="AA68" s="79"/>
      <c r="AB68" s="79"/>
      <c r="AC68" s="78"/>
    </row>
    <row r="69" s="39" customFormat="1" hidden="1" customHeight="1" spans="1:29">
      <c r="A69" s="49"/>
      <c r="B69" s="49"/>
      <c r="C69" s="55" t="s">
        <v>366</v>
      </c>
      <c r="D69" s="55"/>
      <c r="E69" s="55"/>
      <c r="F69" s="55"/>
      <c r="G69" s="55">
        <v>4</v>
      </c>
      <c r="H69" s="55"/>
      <c r="I69" s="51"/>
      <c r="J69" s="55"/>
      <c r="K69" s="73"/>
      <c r="L69" s="73"/>
      <c r="M69" s="55"/>
      <c r="N69" s="69">
        <f t="shared" si="14"/>
        <v>11457.46</v>
      </c>
      <c r="O69" s="69">
        <f t="shared" si="11"/>
        <v>14517.46</v>
      </c>
      <c r="P69" s="69">
        <f t="shared" ref="N69:T69" si="17">SUM(P70:P73)</f>
        <v>7538.16</v>
      </c>
      <c r="Q69" s="69">
        <f t="shared" si="17"/>
        <v>2416.3</v>
      </c>
      <c r="R69" s="69">
        <f t="shared" si="17"/>
        <v>0</v>
      </c>
      <c r="S69" s="69">
        <f t="shared" si="17"/>
        <v>1503</v>
      </c>
      <c r="T69" s="69">
        <f t="shared" si="17"/>
        <v>3060</v>
      </c>
      <c r="U69" s="69"/>
      <c r="V69" s="69"/>
      <c r="W69" s="69"/>
      <c r="X69" s="79"/>
      <c r="Y69" s="79"/>
      <c r="Z69" s="79"/>
      <c r="AA69" s="79"/>
      <c r="AB69" s="79"/>
      <c r="AC69" s="78"/>
    </row>
    <row r="70" s="39" customFormat="1" hidden="1" customHeight="1" spans="1:29">
      <c r="A70" s="49"/>
      <c r="B70" s="49"/>
      <c r="C70" s="55">
        <v>1</v>
      </c>
      <c r="D70" s="55" t="s">
        <v>317</v>
      </c>
      <c r="E70" s="55" t="s">
        <v>367</v>
      </c>
      <c r="F70" s="55" t="s">
        <v>368</v>
      </c>
      <c r="G70" s="55" t="s">
        <v>369</v>
      </c>
      <c r="H70" s="55" t="s">
        <v>146</v>
      </c>
      <c r="I70" s="51" t="s">
        <v>327</v>
      </c>
      <c r="J70" s="55" t="s">
        <v>328</v>
      </c>
      <c r="K70" s="73">
        <v>45352</v>
      </c>
      <c r="L70" s="73">
        <v>45597</v>
      </c>
      <c r="M70" s="55" t="s">
        <v>370</v>
      </c>
      <c r="N70" s="69">
        <f t="shared" si="14"/>
        <v>2814.66</v>
      </c>
      <c r="O70" s="69">
        <f t="shared" si="11"/>
        <v>3754.66</v>
      </c>
      <c r="P70" s="69">
        <v>2077.71</v>
      </c>
      <c r="Q70" s="69">
        <v>383.95</v>
      </c>
      <c r="R70" s="69"/>
      <c r="S70" s="69">
        <v>353</v>
      </c>
      <c r="T70" s="69">
        <v>940</v>
      </c>
      <c r="U70" s="69"/>
      <c r="V70" s="69"/>
      <c r="W70" s="69"/>
      <c r="X70" s="79">
        <v>180</v>
      </c>
      <c r="Y70" s="79">
        <v>121</v>
      </c>
      <c r="Z70" s="79">
        <v>593</v>
      </c>
      <c r="AA70" s="79"/>
      <c r="AB70" s="79"/>
      <c r="AC70" s="78"/>
    </row>
    <row r="71" s="39" customFormat="1" hidden="1" customHeight="1" spans="1:29">
      <c r="A71" s="49"/>
      <c r="B71" s="49"/>
      <c r="C71" s="55">
        <v>2</v>
      </c>
      <c r="D71" s="55" t="s">
        <v>317</v>
      </c>
      <c r="E71" s="55" t="s">
        <v>371</v>
      </c>
      <c r="F71" s="55" t="s">
        <v>372</v>
      </c>
      <c r="G71" s="55" t="s">
        <v>373</v>
      </c>
      <c r="H71" s="55" t="s">
        <v>146</v>
      </c>
      <c r="I71" s="51" t="s">
        <v>327</v>
      </c>
      <c r="J71" s="55" t="s">
        <v>328</v>
      </c>
      <c r="K71" s="73">
        <v>45352</v>
      </c>
      <c r="L71" s="73">
        <v>45597</v>
      </c>
      <c r="M71" s="55" t="s">
        <v>374</v>
      </c>
      <c r="N71" s="69">
        <f t="shared" si="14"/>
        <v>2599.77</v>
      </c>
      <c r="O71" s="69">
        <f t="shared" si="11"/>
        <v>3219.77</v>
      </c>
      <c r="P71" s="69">
        <v>1665.82</v>
      </c>
      <c r="Q71" s="69">
        <v>623.95</v>
      </c>
      <c r="R71" s="69"/>
      <c r="S71" s="69">
        <v>310</v>
      </c>
      <c r="T71" s="69">
        <v>620</v>
      </c>
      <c r="U71" s="69"/>
      <c r="V71" s="69"/>
      <c r="W71" s="69"/>
      <c r="X71" s="79">
        <v>160</v>
      </c>
      <c r="Y71" s="79">
        <v>92</v>
      </c>
      <c r="Z71" s="79">
        <v>350</v>
      </c>
      <c r="AA71" s="79"/>
      <c r="AB71" s="79"/>
      <c r="AC71" s="78"/>
    </row>
    <row r="72" s="39" customFormat="1" hidden="1" customHeight="1" spans="1:29">
      <c r="A72" s="49"/>
      <c r="B72" s="49"/>
      <c r="C72" s="55">
        <v>3</v>
      </c>
      <c r="D72" s="55" t="s">
        <v>317</v>
      </c>
      <c r="E72" s="55" t="s">
        <v>375</v>
      </c>
      <c r="F72" s="55" t="s">
        <v>376</v>
      </c>
      <c r="G72" s="55" t="s">
        <v>377</v>
      </c>
      <c r="H72" s="55" t="s">
        <v>146</v>
      </c>
      <c r="I72" s="51" t="s">
        <v>327</v>
      </c>
      <c r="J72" s="55" t="s">
        <v>328</v>
      </c>
      <c r="K72" s="73">
        <v>45352</v>
      </c>
      <c r="L72" s="73">
        <v>45597</v>
      </c>
      <c r="M72" s="55" t="s">
        <v>378</v>
      </c>
      <c r="N72" s="69">
        <f t="shared" si="14"/>
        <v>3877.56</v>
      </c>
      <c r="O72" s="69">
        <f t="shared" si="11"/>
        <v>4877.56</v>
      </c>
      <c r="P72" s="69">
        <v>2465.05</v>
      </c>
      <c r="Q72" s="69">
        <v>875.51</v>
      </c>
      <c r="R72" s="69"/>
      <c r="S72" s="69">
        <v>537</v>
      </c>
      <c r="T72" s="69">
        <v>1000</v>
      </c>
      <c r="U72" s="69"/>
      <c r="V72" s="69"/>
      <c r="W72" s="69"/>
      <c r="X72" s="79">
        <v>230</v>
      </c>
      <c r="Y72" s="79">
        <v>96</v>
      </c>
      <c r="Z72" s="79">
        <v>586</v>
      </c>
      <c r="AA72" s="79"/>
      <c r="AB72" s="79"/>
      <c r="AC72" s="78"/>
    </row>
    <row r="73" s="39" customFormat="1" hidden="1" customHeight="1" spans="1:29">
      <c r="A73" s="49"/>
      <c r="B73" s="49"/>
      <c r="C73" s="55">
        <v>4</v>
      </c>
      <c r="D73" s="55" t="s">
        <v>317</v>
      </c>
      <c r="E73" s="55" t="s">
        <v>379</v>
      </c>
      <c r="F73" s="55" t="s">
        <v>380</v>
      </c>
      <c r="G73" s="55" t="s">
        <v>381</v>
      </c>
      <c r="H73" s="55" t="s">
        <v>146</v>
      </c>
      <c r="I73" s="51" t="s">
        <v>327</v>
      </c>
      <c r="J73" s="55" t="s">
        <v>328</v>
      </c>
      <c r="K73" s="73">
        <v>45352</v>
      </c>
      <c r="L73" s="73">
        <v>45597</v>
      </c>
      <c r="M73" s="55" t="s">
        <v>382</v>
      </c>
      <c r="N73" s="69">
        <f t="shared" si="14"/>
        <v>2165.47</v>
      </c>
      <c r="O73" s="69">
        <f t="shared" si="11"/>
        <v>2665.47</v>
      </c>
      <c r="P73" s="69">
        <v>1329.58</v>
      </c>
      <c r="Q73" s="69">
        <v>532.89</v>
      </c>
      <c r="R73" s="69"/>
      <c r="S73" s="69">
        <v>303</v>
      </c>
      <c r="T73" s="69">
        <v>500</v>
      </c>
      <c r="U73" s="69"/>
      <c r="V73" s="69"/>
      <c r="W73" s="69"/>
      <c r="X73" s="79">
        <v>120</v>
      </c>
      <c r="Y73" s="79">
        <v>65</v>
      </c>
      <c r="Z73" s="79">
        <v>356</v>
      </c>
      <c r="AA73" s="79"/>
      <c r="AB73" s="79"/>
      <c r="AC73" s="78"/>
    </row>
    <row r="74" s="39" customFormat="1" hidden="1" customHeight="1" spans="1:29">
      <c r="A74" s="49"/>
      <c r="B74" s="49"/>
      <c r="C74" s="55" t="s">
        <v>383</v>
      </c>
      <c r="D74" s="55"/>
      <c r="E74" s="55"/>
      <c r="F74" s="55"/>
      <c r="G74" s="55">
        <v>2</v>
      </c>
      <c r="H74" s="55"/>
      <c r="I74" s="51"/>
      <c r="J74" s="55"/>
      <c r="K74" s="73"/>
      <c r="L74" s="73"/>
      <c r="M74" s="55"/>
      <c r="N74" s="69">
        <f t="shared" si="14"/>
        <v>450</v>
      </c>
      <c r="O74" s="69">
        <f t="shared" si="11"/>
        <v>450</v>
      </c>
      <c r="P74" s="69">
        <f t="shared" ref="N74:T74" si="18">SUM(P75:P76)</f>
        <v>190</v>
      </c>
      <c r="Q74" s="69">
        <f t="shared" si="18"/>
        <v>153</v>
      </c>
      <c r="R74" s="69">
        <f t="shared" si="18"/>
        <v>50</v>
      </c>
      <c r="S74" s="69">
        <f t="shared" si="18"/>
        <v>57</v>
      </c>
      <c r="T74" s="69">
        <f t="shared" si="18"/>
        <v>0</v>
      </c>
      <c r="U74" s="69"/>
      <c r="V74" s="69"/>
      <c r="W74" s="69"/>
      <c r="X74" s="79"/>
      <c r="Y74" s="79"/>
      <c r="Z74" s="79"/>
      <c r="AA74" s="79"/>
      <c r="AB74" s="79"/>
      <c r="AC74" s="78"/>
    </row>
    <row r="75" s="39" customFormat="1" hidden="1" customHeight="1" spans="1:29">
      <c r="A75" s="49"/>
      <c r="B75" s="49"/>
      <c r="C75" s="55">
        <v>1</v>
      </c>
      <c r="D75" s="55" t="s">
        <v>317</v>
      </c>
      <c r="E75" s="55" t="s">
        <v>384</v>
      </c>
      <c r="F75" s="55" t="s">
        <v>385</v>
      </c>
      <c r="G75" s="55" t="s">
        <v>386</v>
      </c>
      <c r="H75" s="55" t="s">
        <v>387</v>
      </c>
      <c r="I75" s="51" t="s">
        <v>327</v>
      </c>
      <c r="J75" s="55" t="s">
        <v>328</v>
      </c>
      <c r="K75" s="73">
        <v>45383</v>
      </c>
      <c r="L75" s="73">
        <v>45474</v>
      </c>
      <c r="M75" s="55" t="s">
        <v>388</v>
      </c>
      <c r="N75" s="69">
        <f t="shared" si="14"/>
        <v>150</v>
      </c>
      <c r="O75" s="69">
        <f t="shared" si="11"/>
        <v>150</v>
      </c>
      <c r="P75" s="69">
        <v>70</v>
      </c>
      <c r="Q75" s="69">
        <v>38</v>
      </c>
      <c r="R75" s="69">
        <v>20</v>
      </c>
      <c r="S75" s="69">
        <v>22</v>
      </c>
      <c r="T75" s="69"/>
      <c r="U75" s="69"/>
      <c r="V75" s="69"/>
      <c r="W75" s="69"/>
      <c r="X75" s="79">
        <v>5</v>
      </c>
      <c r="Y75" s="79">
        <v>130</v>
      </c>
      <c r="Z75" s="79">
        <v>641</v>
      </c>
      <c r="AA75" s="79"/>
      <c r="AB75" s="79"/>
      <c r="AC75" s="78"/>
    </row>
    <row r="76" s="39" customFormat="1" hidden="1" customHeight="1" spans="1:29">
      <c r="A76" s="49"/>
      <c r="B76" s="49"/>
      <c r="C76" s="55">
        <v>2</v>
      </c>
      <c r="D76" s="55" t="s">
        <v>317</v>
      </c>
      <c r="E76" s="55" t="s">
        <v>389</v>
      </c>
      <c r="F76" s="55" t="s">
        <v>390</v>
      </c>
      <c r="G76" s="55" t="s">
        <v>391</v>
      </c>
      <c r="H76" s="55" t="s">
        <v>387</v>
      </c>
      <c r="I76" s="51" t="s">
        <v>327</v>
      </c>
      <c r="J76" s="55" t="s">
        <v>328</v>
      </c>
      <c r="K76" s="73">
        <v>45383</v>
      </c>
      <c r="L76" s="73">
        <v>45566</v>
      </c>
      <c r="M76" s="55" t="s">
        <v>392</v>
      </c>
      <c r="N76" s="69">
        <f t="shared" si="14"/>
        <v>300</v>
      </c>
      <c r="O76" s="69">
        <f t="shared" si="11"/>
        <v>300</v>
      </c>
      <c r="P76" s="69">
        <v>120</v>
      </c>
      <c r="Q76" s="69">
        <v>115</v>
      </c>
      <c r="R76" s="69">
        <v>30</v>
      </c>
      <c r="S76" s="69">
        <v>35</v>
      </c>
      <c r="T76" s="69"/>
      <c r="U76" s="69"/>
      <c r="V76" s="69"/>
      <c r="W76" s="69"/>
      <c r="X76" s="79">
        <v>10</v>
      </c>
      <c r="Y76" s="79">
        <v>112</v>
      </c>
      <c r="Z76" s="79">
        <v>625</v>
      </c>
      <c r="AA76" s="79"/>
      <c r="AB76" s="79"/>
      <c r="AC76" s="78"/>
    </row>
    <row r="77" s="39" customFormat="1" hidden="1" customHeight="1" spans="1:29">
      <c r="A77" s="49"/>
      <c r="B77" s="49"/>
      <c r="C77" s="55" t="s">
        <v>393</v>
      </c>
      <c r="D77" s="55"/>
      <c r="E77" s="55"/>
      <c r="F77" s="55"/>
      <c r="G77" s="55">
        <v>1</v>
      </c>
      <c r="H77" s="55"/>
      <c r="I77" s="55"/>
      <c r="J77" s="55"/>
      <c r="K77" s="73"/>
      <c r="L77" s="73"/>
      <c r="M77" s="55"/>
      <c r="N77" s="69">
        <f t="shared" si="14"/>
        <v>2678.86</v>
      </c>
      <c r="O77" s="69">
        <f t="shared" si="11"/>
        <v>2678.86</v>
      </c>
      <c r="P77" s="69">
        <f t="shared" ref="N77:Q77" si="19">SUM(P78:P78)</f>
        <v>1877.08</v>
      </c>
      <c r="Q77" s="69">
        <f t="shared" si="19"/>
        <v>801.78</v>
      </c>
      <c r="R77" s="69">
        <v>0</v>
      </c>
      <c r="S77" s="69">
        <v>0</v>
      </c>
      <c r="T77" s="69"/>
      <c r="U77" s="69"/>
      <c r="V77" s="69"/>
      <c r="W77" s="69"/>
      <c r="X77" s="79"/>
      <c r="Y77" s="79"/>
      <c r="Z77" s="79"/>
      <c r="AA77" s="79"/>
      <c r="AB77" s="79"/>
      <c r="AC77" s="78"/>
    </row>
    <row r="78" s="39" customFormat="1" hidden="1" customHeight="1" spans="1:29">
      <c r="A78" s="49"/>
      <c r="B78" s="49"/>
      <c r="C78" s="55">
        <v>1</v>
      </c>
      <c r="D78" s="55" t="s">
        <v>317</v>
      </c>
      <c r="E78" s="55" t="s">
        <v>394</v>
      </c>
      <c r="F78" s="55" t="s">
        <v>317</v>
      </c>
      <c r="G78" s="55" t="s">
        <v>395</v>
      </c>
      <c r="H78" s="55" t="s">
        <v>146</v>
      </c>
      <c r="I78" s="51" t="s">
        <v>327</v>
      </c>
      <c r="J78" s="55" t="s">
        <v>328</v>
      </c>
      <c r="K78" s="73">
        <v>45352</v>
      </c>
      <c r="L78" s="73">
        <v>45444</v>
      </c>
      <c r="M78" s="55" t="s">
        <v>396</v>
      </c>
      <c r="N78" s="69">
        <f t="shared" si="14"/>
        <v>2678.86</v>
      </c>
      <c r="O78" s="69">
        <f t="shared" si="11"/>
        <v>2678.86</v>
      </c>
      <c r="P78" s="69">
        <v>1877.08</v>
      </c>
      <c r="Q78" s="69">
        <v>801.78</v>
      </c>
      <c r="R78" s="69"/>
      <c r="S78" s="69"/>
      <c r="T78" s="69"/>
      <c r="U78" s="69"/>
      <c r="V78" s="69"/>
      <c r="W78" s="69"/>
      <c r="X78" s="78"/>
      <c r="Y78" s="79">
        <v>3277</v>
      </c>
      <c r="Z78" s="79">
        <v>17904</v>
      </c>
      <c r="AA78" s="79">
        <v>3277</v>
      </c>
      <c r="AB78" s="79">
        <v>17904</v>
      </c>
      <c r="AC78" s="78"/>
    </row>
    <row r="79" s="39" customFormat="1" hidden="1" customHeight="1" spans="1:29">
      <c r="A79" s="49"/>
      <c r="B79" s="49"/>
      <c r="C79" s="56" t="s">
        <v>397</v>
      </c>
      <c r="D79" s="56"/>
      <c r="E79" s="55"/>
      <c r="F79" s="55"/>
      <c r="G79" s="55">
        <f>G80+G84+G89+G94</f>
        <v>11</v>
      </c>
      <c r="H79" s="55"/>
      <c r="I79" s="55"/>
      <c r="J79" s="55"/>
      <c r="K79" s="71"/>
      <c r="L79" s="71"/>
      <c r="M79" s="55"/>
      <c r="N79" s="69">
        <f t="shared" si="14"/>
        <v>13088.2779</v>
      </c>
      <c r="O79" s="69">
        <f t="shared" si="11"/>
        <v>13088.2779</v>
      </c>
      <c r="P79" s="69">
        <f>P80+P84+P89+P94</f>
        <v>8367</v>
      </c>
      <c r="Q79" s="69">
        <f t="shared" ref="Q79:W79" si="20">Q80+Q84+Q89+Q94</f>
        <v>3456.9979</v>
      </c>
      <c r="R79" s="69">
        <f t="shared" si="20"/>
        <v>534.28</v>
      </c>
      <c r="S79" s="69">
        <f t="shared" si="20"/>
        <v>730</v>
      </c>
      <c r="T79" s="69">
        <f t="shared" si="20"/>
        <v>0</v>
      </c>
      <c r="U79" s="69">
        <f t="shared" si="20"/>
        <v>0</v>
      </c>
      <c r="V79" s="69">
        <f t="shared" si="20"/>
        <v>0</v>
      </c>
      <c r="W79" s="69">
        <f t="shared" si="20"/>
        <v>0</v>
      </c>
      <c r="X79" s="78"/>
      <c r="Y79" s="78"/>
      <c r="Z79" s="78"/>
      <c r="AA79" s="78"/>
      <c r="AB79" s="78"/>
      <c r="AC79" s="78"/>
    </row>
    <row r="80" s="39" customFormat="1" hidden="1" customHeight="1" spans="1:29">
      <c r="A80" s="49"/>
      <c r="B80" s="49"/>
      <c r="C80" s="55" t="s">
        <v>316</v>
      </c>
      <c r="D80" s="55"/>
      <c r="E80" s="55"/>
      <c r="F80" s="55"/>
      <c r="G80" s="55">
        <v>3</v>
      </c>
      <c r="H80" s="55"/>
      <c r="I80" s="55"/>
      <c r="J80" s="55"/>
      <c r="K80" s="71"/>
      <c r="L80" s="71"/>
      <c r="M80" s="55"/>
      <c r="N80" s="69">
        <f t="shared" ref="N80:N96" si="21">P80+Q80+R80+S80</f>
        <v>1650</v>
      </c>
      <c r="O80" s="69">
        <f t="shared" ref="O80:O96" si="22">P80+Q80+R80+S80+T80+U80+V80+W80</f>
        <v>1650</v>
      </c>
      <c r="P80" s="69">
        <f>SUM(P81:P83)</f>
        <v>1326</v>
      </c>
      <c r="Q80" s="69">
        <f t="shared" ref="N80:S80" si="23">SUM(Q81:Q83)</f>
        <v>174</v>
      </c>
      <c r="R80" s="69">
        <f t="shared" si="23"/>
        <v>50</v>
      </c>
      <c r="S80" s="69">
        <f t="shared" si="23"/>
        <v>100</v>
      </c>
      <c r="T80" s="69"/>
      <c r="U80" s="69"/>
      <c r="V80" s="69"/>
      <c r="W80" s="69"/>
      <c r="X80" s="78"/>
      <c r="Y80" s="78"/>
      <c r="Z80" s="78"/>
      <c r="AA80" s="78"/>
      <c r="AB80" s="78"/>
      <c r="AC80" s="78"/>
    </row>
    <row r="81" s="39" customFormat="1" hidden="1" customHeight="1" spans="1:29">
      <c r="A81" s="49"/>
      <c r="B81" s="49"/>
      <c r="C81" s="55">
        <v>1</v>
      </c>
      <c r="D81" s="55" t="s">
        <v>398</v>
      </c>
      <c r="E81" s="81" t="s">
        <v>399</v>
      </c>
      <c r="F81" s="81" t="s">
        <v>400</v>
      </c>
      <c r="G81" s="81" t="s">
        <v>401</v>
      </c>
      <c r="H81" s="55" t="s">
        <v>146</v>
      </c>
      <c r="I81" s="55" t="s">
        <v>402</v>
      </c>
      <c r="J81" s="55" t="s">
        <v>403</v>
      </c>
      <c r="K81" s="70">
        <v>45383</v>
      </c>
      <c r="L81" s="70">
        <v>45656</v>
      </c>
      <c r="M81" s="55" t="s">
        <v>404</v>
      </c>
      <c r="N81" s="69">
        <f t="shared" si="21"/>
        <v>1000</v>
      </c>
      <c r="O81" s="69">
        <f t="shared" si="22"/>
        <v>1000</v>
      </c>
      <c r="P81" s="69">
        <v>676</v>
      </c>
      <c r="Q81" s="69">
        <v>174</v>
      </c>
      <c r="R81" s="69">
        <v>50</v>
      </c>
      <c r="S81" s="69">
        <v>100</v>
      </c>
      <c r="T81" s="69"/>
      <c r="U81" s="69"/>
      <c r="V81" s="69"/>
      <c r="W81" s="69"/>
      <c r="X81" s="78"/>
      <c r="Y81" s="77"/>
      <c r="Z81" s="77"/>
      <c r="AA81" s="76"/>
      <c r="AB81" s="76"/>
      <c r="AC81" s="76"/>
    </row>
    <row r="82" s="39" customFormat="1" hidden="1" customHeight="1" spans="1:29">
      <c r="A82" s="49"/>
      <c r="B82" s="49"/>
      <c r="C82" s="55">
        <v>2</v>
      </c>
      <c r="D82" s="55" t="s">
        <v>398</v>
      </c>
      <c r="E82" s="81" t="s">
        <v>405</v>
      </c>
      <c r="F82" s="81" t="s">
        <v>406</v>
      </c>
      <c r="G82" s="81" t="s">
        <v>407</v>
      </c>
      <c r="H82" s="55" t="s">
        <v>146</v>
      </c>
      <c r="I82" s="55" t="s">
        <v>408</v>
      </c>
      <c r="J82" s="55" t="s">
        <v>409</v>
      </c>
      <c r="K82" s="70">
        <v>45397</v>
      </c>
      <c r="L82" s="70">
        <v>45641</v>
      </c>
      <c r="M82" s="55" t="s">
        <v>410</v>
      </c>
      <c r="N82" s="69">
        <f t="shared" si="21"/>
        <v>140</v>
      </c>
      <c r="O82" s="69">
        <f t="shared" si="22"/>
        <v>140</v>
      </c>
      <c r="P82" s="69">
        <v>140</v>
      </c>
      <c r="Q82" s="69"/>
      <c r="R82" s="69"/>
      <c r="S82" s="69"/>
      <c r="T82" s="69"/>
      <c r="U82" s="69"/>
      <c r="V82" s="69"/>
      <c r="W82" s="69"/>
      <c r="X82" s="78"/>
      <c r="Y82" s="78"/>
      <c r="Z82" s="78"/>
      <c r="AA82" s="78"/>
      <c r="AB82" s="78"/>
      <c r="AC82" s="76"/>
    </row>
    <row r="83" s="39" customFormat="1" hidden="1" customHeight="1" spans="1:29">
      <c r="A83" s="49"/>
      <c r="B83" s="49"/>
      <c r="C83" s="55">
        <v>3</v>
      </c>
      <c r="D83" s="55" t="s">
        <v>398</v>
      </c>
      <c r="E83" s="81" t="s">
        <v>411</v>
      </c>
      <c r="F83" s="81" t="s">
        <v>412</v>
      </c>
      <c r="G83" s="81" t="s">
        <v>413</v>
      </c>
      <c r="H83" s="55" t="s">
        <v>146</v>
      </c>
      <c r="I83" s="55" t="s">
        <v>414</v>
      </c>
      <c r="J83" s="55" t="s">
        <v>415</v>
      </c>
      <c r="K83" s="70">
        <v>45366</v>
      </c>
      <c r="L83" s="70">
        <v>45621</v>
      </c>
      <c r="M83" s="55" t="s">
        <v>416</v>
      </c>
      <c r="N83" s="69">
        <f t="shared" si="21"/>
        <v>510</v>
      </c>
      <c r="O83" s="69">
        <f t="shared" si="22"/>
        <v>510</v>
      </c>
      <c r="P83" s="69">
        <v>510</v>
      </c>
      <c r="Q83" s="69"/>
      <c r="R83" s="69"/>
      <c r="S83" s="69"/>
      <c r="T83" s="69"/>
      <c r="U83" s="69"/>
      <c r="V83" s="69"/>
      <c r="W83" s="69"/>
      <c r="X83" s="78"/>
      <c r="Y83" s="78"/>
      <c r="Z83" s="78"/>
      <c r="AA83" s="78"/>
      <c r="AB83" s="78"/>
      <c r="AC83" s="76" t="s">
        <v>417</v>
      </c>
    </row>
    <row r="84" s="39" customFormat="1" hidden="1" customHeight="1" spans="1:29">
      <c r="A84" s="49"/>
      <c r="B84" s="49"/>
      <c r="C84" s="55" t="s">
        <v>339</v>
      </c>
      <c r="D84" s="55"/>
      <c r="E84" s="55"/>
      <c r="F84" s="55"/>
      <c r="G84" s="57">
        <v>3</v>
      </c>
      <c r="H84" s="55"/>
      <c r="I84" s="51"/>
      <c r="J84" s="55"/>
      <c r="K84" s="73"/>
      <c r="L84" s="73"/>
      <c r="M84" s="55"/>
      <c r="N84" s="69">
        <f t="shared" si="21"/>
        <v>1008.46</v>
      </c>
      <c r="O84" s="69">
        <f t="shared" si="22"/>
        <v>1008.46</v>
      </c>
      <c r="P84" s="69">
        <f>P85</f>
        <v>347</v>
      </c>
      <c r="Q84" s="69">
        <f t="shared" ref="Q84:W84" si="24">Q85</f>
        <v>540</v>
      </c>
      <c r="R84" s="69">
        <f t="shared" si="24"/>
        <v>0</v>
      </c>
      <c r="S84" s="69">
        <f t="shared" si="24"/>
        <v>121.46</v>
      </c>
      <c r="T84" s="69">
        <f t="shared" si="24"/>
        <v>0</v>
      </c>
      <c r="U84" s="69">
        <f t="shared" si="24"/>
        <v>0</v>
      </c>
      <c r="V84" s="69">
        <f t="shared" si="24"/>
        <v>0</v>
      </c>
      <c r="W84" s="69">
        <f t="shared" si="24"/>
        <v>0</v>
      </c>
      <c r="X84" s="79"/>
      <c r="Y84" s="79"/>
      <c r="Z84" s="79"/>
      <c r="AA84" s="79"/>
      <c r="AB84" s="79"/>
      <c r="AC84" s="78"/>
    </row>
    <row r="85" s="39" customFormat="1" hidden="1" customHeight="1" spans="1:29">
      <c r="A85" s="49"/>
      <c r="B85" s="49"/>
      <c r="C85" s="55" t="s">
        <v>340</v>
      </c>
      <c r="D85" s="55"/>
      <c r="E85" s="55"/>
      <c r="F85" s="55"/>
      <c r="G85" s="55">
        <v>3</v>
      </c>
      <c r="H85" s="55"/>
      <c r="I85" s="68"/>
      <c r="J85" s="55"/>
      <c r="K85" s="73"/>
      <c r="L85" s="73"/>
      <c r="M85" s="55"/>
      <c r="N85" s="69">
        <f t="shared" si="21"/>
        <v>1008.46</v>
      </c>
      <c r="O85" s="69">
        <f t="shared" si="22"/>
        <v>1008.46</v>
      </c>
      <c r="P85" s="69">
        <f>P86+P87+P88</f>
        <v>347</v>
      </c>
      <c r="Q85" s="69">
        <f t="shared" ref="Q85:W85" si="25">Q86+Q87+Q88</f>
        <v>540</v>
      </c>
      <c r="R85" s="69">
        <f t="shared" si="25"/>
        <v>0</v>
      </c>
      <c r="S85" s="69">
        <f t="shared" si="25"/>
        <v>121.46</v>
      </c>
      <c r="T85" s="69">
        <f t="shared" si="25"/>
        <v>0</v>
      </c>
      <c r="U85" s="69">
        <f t="shared" si="25"/>
        <v>0</v>
      </c>
      <c r="V85" s="69">
        <f t="shared" si="25"/>
        <v>0</v>
      </c>
      <c r="W85" s="69">
        <f t="shared" si="25"/>
        <v>0</v>
      </c>
      <c r="X85" s="79"/>
      <c r="Y85" s="79"/>
      <c r="Z85" s="79"/>
      <c r="AA85" s="79"/>
      <c r="AB85" s="79"/>
      <c r="AC85" s="78"/>
    </row>
    <row r="86" s="39" customFormat="1" hidden="1" customHeight="1" spans="1:29">
      <c r="A86" s="49"/>
      <c r="B86" s="49"/>
      <c r="C86" s="55">
        <v>1</v>
      </c>
      <c r="D86" s="58" t="s">
        <v>398</v>
      </c>
      <c r="E86" s="81" t="s">
        <v>418</v>
      </c>
      <c r="F86" s="81" t="s">
        <v>419</v>
      </c>
      <c r="G86" s="81" t="s">
        <v>420</v>
      </c>
      <c r="H86" s="55" t="s">
        <v>146</v>
      </c>
      <c r="I86" s="55" t="s">
        <v>421</v>
      </c>
      <c r="J86" s="55" t="s">
        <v>422</v>
      </c>
      <c r="K86" s="73"/>
      <c r="L86" s="73"/>
      <c r="M86" s="55" t="s">
        <v>423</v>
      </c>
      <c r="N86" s="69">
        <f t="shared" si="21"/>
        <v>170.62</v>
      </c>
      <c r="O86" s="69">
        <f t="shared" si="22"/>
        <v>170.62</v>
      </c>
      <c r="P86" s="69">
        <v>140</v>
      </c>
      <c r="Q86" s="69"/>
      <c r="R86" s="69"/>
      <c r="S86" s="69">
        <v>30.62</v>
      </c>
      <c r="T86" s="69"/>
      <c r="U86" s="69"/>
      <c r="V86" s="69"/>
      <c r="W86" s="69"/>
      <c r="X86" s="79"/>
      <c r="Y86" s="79"/>
      <c r="Z86" s="79"/>
      <c r="AA86" s="79"/>
      <c r="AB86" s="79"/>
      <c r="AC86" s="78"/>
    </row>
    <row r="87" s="39" customFormat="1" hidden="1" customHeight="1" spans="1:29">
      <c r="A87" s="49"/>
      <c r="B87" s="49"/>
      <c r="C87" s="55">
        <v>2</v>
      </c>
      <c r="D87" s="58" t="s">
        <v>398</v>
      </c>
      <c r="E87" s="81" t="s">
        <v>424</v>
      </c>
      <c r="F87" s="81" t="s">
        <v>425</v>
      </c>
      <c r="G87" s="81" t="s">
        <v>426</v>
      </c>
      <c r="H87" s="55" t="s">
        <v>146</v>
      </c>
      <c r="I87" s="55" t="s">
        <v>421</v>
      </c>
      <c r="J87" s="55" t="s">
        <v>422</v>
      </c>
      <c r="K87" s="73"/>
      <c r="L87" s="73"/>
      <c r="M87" s="55" t="s">
        <v>427</v>
      </c>
      <c r="N87" s="69">
        <f t="shared" si="21"/>
        <v>595.84</v>
      </c>
      <c r="O87" s="69">
        <f t="shared" si="22"/>
        <v>595.84</v>
      </c>
      <c r="P87" s="69">
        <v>0</v>
      </c>
      <c r="Q87" s="69">
        <v>540</v>
      </c>
      <c r="R87" s="69">
        <v>0</v>
      </c>
      <c r="S87" s="69">
        <v>55.84</v>
      </c>
      <c r="T87" s="69"/>
      <c r="U87" s="69"/>
      <c r="V87" s="69"/>
      <c r="W87" s="69"/>
      <c r="X87" s="79"/>
      <c r="Y87" s="79"/>
      <c r="Z87" s="79"/>
      <c r="AA87" s="79"/>
      <c r="AB87" s="79"/>
      <c r="AC87" s="78"/>
    </row>
    <row r="88" s="39" customFormat="1" hidden="1" customHeight="1" spans="1:29">
      <c r="A88" s="49"/>
      <c r="B88" s="49"/>
      <c r="C88" s="55">
        <v>3</v>
      </c>
      <c r="D88" s="58" t="s">
        <v>398</v>
      </c>
      <c r="E88" s="81" t="s">
        <v>428</v>
      </c>
      <c r="F88" s="81" t="s">
        <v>429</v>
      </c>
      <c r="G88" s="81" t="s">
        <v>430</v>
      </c>
      <c r="H88" s="55" t="s">
        <v>146</v>
      </c>
      <c r="I88" s="55" t="s">
        <v>421</v>
      </c>
      <c r="J88" s="55" t="s">
        <v>422</v>
      </c>
      <c r="K88" s="73"/>
      <c r="L88" s="73"/>
      <c r="M88" s="55" t="s">
        <v>431</v>
      </c>
      <c r="N88" s="69">
        <f t="shared" si="21"/>
        <v>242</v>
      </c>
      <c r="O88" s="69">
        <f t="shared" si="22"/>
        <v>242</v>
      </c>
      <c r="P88" s="69">
        <v>207</v>
      </c>
      <c r="Q88" s="69"/>
      <c r="R88" s="69"/>
      <c r="S88" s="69">
        <v>35</v>
      </c>
      <c r="T88" s="69"/>
      <c r="U88" s="69"/>
      <c r="V88" s="69"/>
      <c r="W88" s="69"/>
      <c r="X88" s="79"/>
      <c r="Y88" s="79"/>
      <c r="Z88" s="79"/>
      <c r="AA88" s="79"/>
      <c r="AB88" s="79"/>
      <c r="AC88" s="78"/>
    </row>
    <row r="89" s="39" customFormat="1" hidden="1" customHeight="1" spans="1:29">
      <c r="A89" s="49"/>
      <c r="B89" s="49"/>
      <c r="C89" s="55" t="s">
        <v>366</v>
      </c>
      <c r="D89" s="55"/>
      <c r="E89" s="55"/>
      <c r="F89" s="55"/>
      <c r="G89" s="55">
        <v>4</v>
      </c>
      <c r="H89" s="55"/>
      <c r="I89" s="51"/>
      <c r="J89" s="55"/>
      <c r="K89" s="73"/>
      <c r="L89" s="73"/>
      <c r="M89" s="55"/>
      <c r="N89" s="69">
        <f t="shared" si="21"/>
        <v>8538.77</v>
      </c>
      <c r="O89" s="69">
        <f t="shared" si="22"/>
        <v>8538.77</v>
      </c>
      <c r="P89" s="69">
        <f>P90+P91+P92+P93</f>
        <v>4802.9521</v>
      </c>
      <c r="Q89" s="69">
        <f t="shared" ref="Q89:W89" si="26">Q90+Q91+Q92+Q93</f>
        <v>2742.9979</v>
      </c>
      <c r="R89" s="69">
        <f t="shared" si="26"/>
        <v>484.28</v>
      </c>
      <c r="S89" s="69">
        <f t="shared" si="26"/>
        <v>508.54</v>
      </c>
      <c r="T89" s="69">
        <f t="shared" si="26"/>
        <v>0</v>
      </c>
      <c r="U89" s="69">
        <f t="shared" si="26"/>
        <v>0</v>
      </c>
      <c r="V89" s="69">
        <f t="shared" si="26"/>
        <v>0</v>
      </c>
      <c r="W89" s="69">
        <f t="shared" si="26"/>
        <v>0</v>
      </c>
      <c r="X89" s="79"/>
      <c r="Y89" s="79"/>
      <c r="Z89" s="79"/>
      <c r="AA89" s="79"/>
      <c r="AB89" s="79"/>
      <c r="AC89" s="78"/>
    </row>
    <row r="90" s="39" customFormat="1" hidden="1" customHeight="1" spans="1:29">
      <c r="A90" s="49"/>
      <c r="B90" s="49"/>
      <c r="C90" s="55">
        <v>1</v>
      </c>
      <c r="D90" s="55" t="s">
        <v>432</v>
      </c>
      <c r="E90" s="81" t="s">
        <v>433</v>
      </c>
      <c r="F90" s="81" t="s">
        <v>434</v>
      </c>
      <c r="G90" s="81" t="s">
        <v>435</v>
      </c>
      <c r="H90" s="55" t="s">
        <v>146</v>
      </c>
      <c r="I90" s="68" t="s">
        <v>292</v>
      </c>
      <c r="J90" s="55" t="s">
        <v>415</v>
      </c>
      <c r="K90" s="71">
        <v>45407</v>
      </c>
      <c r="L90" s="71">
        <v>45646</v>
      </c>
      <c r="M90" s="55" t="s">
        <v>436</v>
      </c>
      <c r="N90" s="69">
        <f t="shared" si="21"/>
        <v>2750</v>
      </c>
      <c r="O90" s="69">
        <f t="shared" si="22"/>
        <v>2750</v>
      </c>
      <c r="P90" s="69">
        <v>1670</v>
      </c>
      <c r="Q90" s="69">
        <v>776.2279</v>
      </c>
      <c r="R90" s="69">
        <v>148.7721</v>
      </c>
      <c r="S90" s="69">
        <v>155</v>
      </c>
      <c r="T90" s="69"/>
      <c r="U90" s="69"/>
      <c r="V90" s="69"/>
      <c r="W90" s="69"/>
      <c r="X90" s="79"/>
      <c r="Y90" s="78"/>
      <c r="Z90" s="78"/>
      <c r="AA90" s="78"/>
      <c r="AB90" s="78"/>
      <c r="AC90" s="78" t="s">
        <v>437</v>
      </c>
    </row>
    <row r="91" s="39" customFormat="1" hidden="1" customHeight="1" spans="1:29">
      <c r="A91" s="49"/>
      <c r="B91" s="49"/>
      <c r="C91" s="55">
        <v>2</v>
      </c>
      <c r="D91" s="55" t="s">
        <v>432</v>
      </c>
      <c r="E91" s="81" t="s">
        <v>438</v>
      </c>
      <c r="F91" s="81" t="s">
        <v>439</v>
      </c>
      <c r="G91" s="81" t="s">
        <v>440</v>
      </c>
      <c r="H91" s="55" t="s">
        <v>146</v>
      </c>
      <c r="I91" s="68" t="s">
        <v>292</v>
      </c>
      <c r="J91" s="55" t="s">
        <v>415</v>
      </c>
      <c r="K91" s="71">
        <v>45407</v>
      </c>
      <c r="L91" s="71">
        <v>45646</v>
      </c>
      <c r="M91" s="55" t="s">
        <v>441</v>
      </c>
      <c r="N91" s="69">
        <f t="shared" si="21"/>
        <v>2288.77</v>
      </c>
      <c r="O91" s="69">
        <f t="shared" si="22"/>
        <v>2288.77</v>
      </c>
      <c r="P91" s="69">
        <v>1255</v>
      </c>
      <c r="Q91" s="69">
        <v>738.77</v>
      </c>
      <c r="R91" s="69">
        <v>150</v>
      </c>
      <c r="S91" s="69">
        <v>145</v>
      </c>
      <c r="T91" s="69"/>
      <c r="U91" s="69"/>
      <c r="V91" s="69"/>
      <c r="W91" s="69"/>
      <c r="X91" s="79"/>
      <c r="Y91" s="78"/>
      <c r="Z91" s="78"/>
      <c r="AA91" s="78"/>
      <c r="AB91" s="78"/>
      <c r="AC91" s="78"/>
    </row>
    <row r="92" s="39" customFormat="1" hidden="1" customHeight="1" spans="1:29">
      <c r="A92" s="49"/>
      <c r="B92" s="49"/>
      <c r="C92" s="55">
        <v>3</v>
      </c>
      <c r="D92" s="55" t="s">
        <v>432</v>
      </c>
      <c r="E92" s="81" t="s">
        <v>442</v>
      </c>
      <c r="F92" s="81" t="s">
        <v>443</v>
      </c>
      <c r="G92" s="81" t="s">
        <v>444</v>
      </c>
      <c r="H92" s="55" t="s">
        <v>146</v>
      </c>
      <c r="I92" s="68" t="s">
        <v>292</v>
      </c>
      <c r="J92" s="55" t="s">
        <v>415</v>
      </c>
      <c r="K92" s="71">
        <v>45407</v>
      </c>
      <c r="L92" s="71">
        <v>45646</v>
      </c>
      <c r="M92" s="55" t="s">
        <v>445</v>
      </c>
      <c r="N92" s="69">
        <f t="shared" si="21"/>
        <v>2700</v>
      </c>
      <c r="O92" s="69">
        <f t="shared" si="22"/>
        <v>2700</v>
      </c>
      <c r="P92" s="69">
        <v>1575</v>
      </c>
      <c r="Q92" s="69">
        <v>825</v>
      </c>
      <c r="R92" s="69">
        <v>100</v>
      </c>
      <c r="S92" s="69">
        <v>200</v>
      </c>
      <c r="T92" s="69"/>
      <c r="U92" s="69"/>
      <c r="V92" s="69"/>
      <c r="W92" s="69"/>
      <c r="X92" s="79"/>
      <c r="Y92" s="78"/>
      <c r="Z92" s="78"/>
      <c r="AA92" s="78"/>
      <c r="AB92" s="78"/>
      <c r="AC92" s="78"/>
    </row>
    <row r="93" s="39" customFormat="1" hidden="1" customHeight="1" spans="1:29">
      <c r="A93" s="49"/>
      <c r="B93" s="49"/>
      <c r="C93" s="55">
        <v>4</v>
      </c>
      <c r="D93" s="55" t="s">
        <v>432</v>
      </c>
      <c r="E93" s="81" t="s">
        <v>446</v>
      </c>
      <c r="F93" s="81" t="s">
        <v>447</v>
      </c>
      <c r="G93" s="81" t="s">
        <v>448</v>
      </c>
      <c r="H93" s="55" t="s">
        <v>146</v>
      </c>
      <c r="I93" s="68" t="s">
        <v>292</v>
      </c>
      <c r="J93" s="55" t="s">
        <v>415</v>
      </c>
      <c r="K93" s="71" t="s">
        <v>449</v>
      </c>
      <c r="L93" s="71">
        <v>45646</v>
      </c>
      <c r="M93" s="55" t="s">
        <v>450</v>
      </c>
      <c r="N93" s="69">
        <f t="shared" si="21"/>
        <v>800</v>
      </c>
      <c r="O93" s="69">
        <f t="shared" si="22"/>
        <v>800</v>
      </c>
      <c r="P93" s="69">
        <v>302.9521</v>
      </c>
      <c r="Q93" s="69">
        <v>403</v>
      </c>
      <c r="R93" s="69">
        <v>85.5079</v>
      </c>
      <c r="S93" s="69">
        <v>8.54</v>
      </c>
      <c r="T93" s="69"/>
      <c r="U93" s="69"/>
      <c r="V93" s="69"/>
      <c r="W93" s="69"/>
      <c r="X93" s="79"/>
      <c r="Y93" s="78"/>
      <c r="Z93" s="78"/>
      <c r="AA93" s="78"/>
      <c r="AB93" s="78"/>
      <c r="AC93" s="78"/>
    </row>
    <row r="94" s="39" customFormat="1" hidden="1" customHeight="1" spans="1:29">
      <c r="A94" s="49"/>
      <c r="B94" s="49"/>
      <c r="C94" s="55" t="s">
        <v>305</v>
      </c>
      <c r="D94" s="55"/>
      <c r="E94" s="55"/>
      <c r="F94" s="55"/>
      <c r="G94" s="55">
        <v>1</v>
      </c>
      <c r="H94" s="55"/>
      <c r="I94" s="55"/>
      <c r="J94" s="55"/>
      <c r="K94" s="71"/>
      <c r="L94" s="71"/>
      <c r="M94" s="55"/>
      <c r="N94" s="69">
        <f t="shared" si="21"/>
        <v>1891.0479</v>
      </c>
      <c r="O94" s="69">
        <f t="shared" si="22"/>
        <v>1891.0479</v>
      </c>
      <c r="P94" s="69">
        <f>P95</f>
        <v>1891.0479</v>
      </c>
      <c r="Q94" s="69">
        <f t="shared" ref="Q94:W94" si="27">Q95</f>
        <v>0</v>
      </c>
      <c r="R94" s="69">
        <f t="shared" si="27"/>
        <v>0</v>
      </c>
      <c r="S94" s="69">
        <f t="shared" si="27"/>
        <v>0</v>
      </c>
      <c r="T94" s="69">
        <f t="shared" si="27"/>
        <v>0</v>
      </c>
      <c r="U94" s="69">
        <f t="shared" si="27"/>
        <v>0</v>
      </c>
      <c r="V94" s="69">
        <f t="shared" si="27"/>
        <v>0</v>
      </c>
      <c r="W94" s="69">
        <f t="shared" si="27"/>
        <v>0</v>
      </c>
      <c r="X94" s="77"/>
      <c r="Y94" s="77"/>
      <c r="Z94" s="77"/>
      <c r="AA94" s="77"/>
      <c r="AB94" s="79"/>
      <c r="AC94" s="78"/>
    </row>
    <row r="95" s="39" customFormat="1" hidden="1" customHeight="1" spans="1:29">
      <c r="A95" s="49"/>
      <c r="B95" s="49"/>
      <c r="C95" s="55">
        <v>1</v>
      </c>
      <c r="D95" s="55" t="s">
        <v>398</v>
      </c>
      <c r="E95" s="55" t="s">
        <v>451</v>
      </c>
      <c r="F95" s="55" t="s">
        <v>398</v>
      </c>
      <c r="G95" s="50" t="s">
        <v>452</v>
      </c>
      <c r="H95" s="55" t="s">
        <v>146</v>
      </c>
      <c r="I95" s="55" t="s">
        <v>402</v>
      </c>
      <c r="J95" s="55" t="s">
        <v>403</v>
      </c>
      <c r="K95" s="71">
        <v>45380</v>
      </c>
      <c r="L95" s="71">
        <v>45380</v>
      </c>
      <c r="M95" s="55" t="s">
        <v>453</v>
      </c>
      <c r="N95" s="69">
        <f t="shared" si="21"/>
        <v>1891.0479</v>
      </c>
      <c r="O95" s="69">
        <f t="shared" si="22"/>
        <v>1891.0479</v>
      </c>
      <c r="P95" s="69">
        <v>1891.0479</v>
      </c>
      <c r="Q95" s="69"/>
      <c r="R95" s="69"/>
      <c r="S95" s="69"/>
      <c r="T95" s="69"/>
      <c r="U95" s="69"/>
      <c r="V95" s="69"/>
      <c r="W95" s="69"/>
      <c r="X95" s="78"/>
      <c r="Y95" s="78"/>
      <c r="Z95" s="78"/>
      <c r="AA95" s="78"/>
      <c r="AB95" s="79"/>
      <c r="AC95" s="78"/>
    </row>
    <row r="96" s="39" customFormat="1" hidden="1" customHeight="1" spans="1:29">
      <c r="A96" s="49"/>
      <c r="B96" s="49"/>
      <c r="C96" s="56" t="s">
        <v>454</v>
      </c>
      <c r="D96" s="56"/>
      <c r="E96" s="55"/>
      <c r="F96" s="55"/>
      <c r="G96" s="55">
        <f>G97+G106+G114+G118</f>
        <v>17</v>
      </c>
      <c r="H96" s="55"/>
      <c r="I96" s="55"/>
      <c r="J96" s="55"/>
      <c r="K96" s="71"/>
      <c r="L96" s="71"/>
      <c r="M96" s="55"/>
      <c r="N96" s="69">
        <f t="shared" si="21"/>
        <v>19108.95</v>
      </c>
      <c r="O96" s="69">
        <f t="shared" si="22"/>
        <v>19108.95</v>
      </c>
      <c r="P96" s="69">
        <v>13649</v>
      </c>
      <c r="Q96" s="69">
        <v>3891</v>
      </c>
      <c r="R96" s="69">
        <v>828.95</v>
      </c>
      <c r="S96" s="69">
        <v>740</v>
      </c>
      <c r="T96" s="69"/>
      <c r="U96" s="69"/>
      <c r="V96" s="69"/>
      <c r="W96" s="69"/>
      <c r="X96" s="78"/>
      <c r="Y96" s="78"/>
      <c r="Z96" s="78"/>
      <c r="AA96" s="78"/>
      <c r="AB96" s="78"/>
      <c r="AC96" s="78"/>
    </row>
    <row r="97" s="39" customFormat="1" hidden="1" customHeight="1" spans="1:29">
      <c r="A97" s="49"/>
      <c r="B97" s="49"/>
      <c r="C97" s="55" t="s">
        <v>316</v>
      </c>
      <c r="D97" s="55"/>
      <c r="E97" s="55"/>
      <c r="F97" s="55"/>
      <c r="G97" s="55">
        <v>8</v>
      </c>
      <c r="H97" s="55"/>
      <c r="I97" s="55"/>
      <c r="J97" s="55"/>
      <c r="K97" s="71"/>
      <c r="L97" s="71"/>
      <c r="M97" s="55"/>
      <c r="N97" s="69">
        <f t="shared" ref="N97:N120" si="28">P97+Q97+R97+S97</f>
        <v>7216.32</v>
      </c>
      <c r="O97" s="69">
        <f t="shared" ref="O97:O120" si="29">P97+Q97+R97+S97+T97+U97+V97+W97</f>
        <v>7216.32</v>
      </c>
      <c r="P97" s="69">
        <f t="shared" ref="N97:Z97" si="30">SUM(P98:P105)</f>
        <v>2976.07</v>
      </c>
      <c r="Q97" s="69">
        <f t="shared" si="30"/>
        <v>3852.75</v>
      </c>
      <c r="R97" s="69">
        <f t="shared" si="30"/>
        <v>227.5</v>
      </c>
      <c r="S97" s="69">
        <f t="shared" si="30"/>
        <v>160</v>
      </c>
      <c r="T97" s="69">
        <f t="shared" si="30"/>
        <v>0</v>
      </c>
      <c r="U97" s="69">
        <f t="shared" si="30"/>
        <v>0</v>
      </c>
      <c r="V97" s="69">
        <f t="shared" si="30"/>
        <v>0</v>
      </c>
      <c r="W97" s="69">
        <f t="shared" si="30"/>
        <v>0</v>
      </c>
      <c r="X97" s="78">
        <f t="shared" si="30"/>
        <v>523</v>
      </c>
      <c r="Y97" s="78">
        <f t="shared" si="30"/>
        <v>0</v>
      </c>
      <c r="Z97" s="78">
        <f t="shared" si="30"/>
        <v>0</v>
      </c>
      <c r="AA97" s="78">
        <f>SUM(AA98:AA98)</f>
        <v>0</v>
      </c>
      <c r="AB97" s="78">
        <f>SUM(AB98:AB98)</f>
        <v>0</v>
      </c>
      <c r="AC97" s="78"/>
    </row>
    <row r="98" s="39" customFormat="1" hidden="1" customHeight="1" spans="1:29">
      <c r="A98" s="49"/>
      <c r="B98" s="49"/>
      <c r="C98" s="55">
        <v>1</v>
      </c>
      <c r="D98" s="55" t="s">
        <v>455</v>
      </c>
      <c r="E98" s="55" t="s">
        <v>456</v>
      </c>
      <c r="F98" s="55" t="s">
        <v>457</v>
      </c>
      <c r="G98" s="55" t="s">
        <v>458</v>
      </c>
      <c r="H98" s="55" t="s">
        <v>459</v>
      </c>
      <c r="I98" s="55" t="s">
        <v>460</v>
      </c>
      <c r="J98" s="55" t="s">
        <v>461</v>
      </c>
      <c r="K98" s="71" t="s">
        <v>462</v>
      </c>
      <c r="L98" s="71" t="s">
        <v>463</v>
      </c>
      <c r="M98" s="71" t="s">
        <v>464</v>
      </c>
      <c r="N98" s="69">
        <f t="shared" si="28"/>
        <v>2887.07</v>
      </c>
      <c r="O98" s="69">
        <f t="shared" si="29"/>
        <v>2887.07</v>
      </c>
      <c r="P98" s="69">
        <v>112.79</v>
      </c>
      <c r="Q98" s="69">
        <v>2774.28</v>
      </c>
      <c r="R98" s="69"/>
      <c r="S98" s="69"/>
      <c r="T98" s="69"/>
      <c r="U98" s="69"/>
      <c r="V98" s="69"/>
      <c r="W98" s="69"/>
      <c r="X98" s="85">
        <v>288</v>
      </c>
      <c r="Y98" s="79" t="s">
        <v>465</v>
      </c>
      <c r="Z98" s="79" t="s">
        <v>466</v>
      </c>
      <c r="AA98" s="79"/>
      <c r="AB98" s="79"/>
      <c r="AC98" s="78"/>
    </row>
    <row r="99" s="39" customFormat="1" hidden="1" customHeight="1" spans="1:29">
      <c r="A99" s="49"/>
      <c r="B99" s="49"/>
      <c r="C99" s="55">
        <v>2</v>
      </c>
      <c r="D99" s="55" t="s">
        <v>455</v>
      </c>
      <c r="E99" s="55" t="s">
        <v>467</v>
      </c>
      <c r="F99" s="55" t="s">
        <v>468</v>
      </c>
      <c r="G99" s="55" t="s">
        <v>469</v>
      </c>
      <c r="H99" s="55" t="s">
        <v>146</v>
      </c>
      <c r="I99" s="55" t="s">
        <v>460</v>
      </c>
      <c r="J99" s="55" t="s">
        <v>461</v>
      </c>
      <c r="K99" s="71" t="s">
        <v>462</v>
      </c>
      <c r="L99" s="71" t="s">
        <v>463</v>
      </c>
      <c r="M99" s="71" t="s">
        <v>470</v>
      </c>
      <c r="N99" s="69">
        <f t="shared" si="28"/>
        <v>190</v>
      </c>
      <c r="O99" s="69">
        <f t="shared" si="29"/>
        <v>190</v>
      </c>
      <c r="P99" s="69"/>
      <c r="Q99" s="69">
        <v>190</v>
      </c>
      <c r="R99" s="69"/>
      <c r="S99" s="69"/>
      <c r="T99" s="69"/>
      <c r="U99" s="69"/>
      <c r="V99" s="69"/>
      <c r="W99" s="69"/>
      <c r="X99" s="85">
        <v>19</v>
      </c>
      <c r="Y99" s="79" t="s">
        <v>471</v>
      </c>
      <c r="Z99" s="79" t="s">
        <v>472</v>
      </c>
      <c r="AA99" s="79"/>
      <c r="AB99" s="79"/>
      <c r="AC99" s="78"/>
    </row>
    <row r="100" s="39" customFormat="1" hidden="1" customHeight="1" spans="1:29">
      <c r="A100" s="49"/>
      <c r="B100" s="49"/>
      <c r="C100" s="55">
        <v>3</v>
      </c>
      <c r="D100" s="55" t="s">
        <v>455</v>
      </c>
      <c r="E100" s="55" t="s">
        <v>473</v>
      </c>
      <c r="F100" s="55" t="s">
        <v>474</v>
      </c>
      <c r="G100" s="55" t="s">
        <v>475</v>
      </c>
      <c r="H100" s="55" t="s">
        <v>459</v>
      </c>
      <c r="I100" s="55" t="s">
        <v>476</v>
      </c>
      <c r="J100" s="55" t="s">
        <v>477</v>
      </c>
      <c r="K100" s="71" t="s">
        <v>478</v>
      </c>
      <c r="L100" s="71" t="s">
        <v>479</v>
      </c>
      <c r="M100" s="71" t="s">
        <v>480</v>
      </c>
      <c r="N100" s="69">
        <f t="shared" si="28"/>
        <v>1961.75</v>
      </c>
      <c r="O100" s="69">
        <f t="shared" si="29"/>
        <v>1961.75</v>
      </c>
      <c r="P100" s="69">
        <v>1073.28</v>
      </c>
      <c r="Q100" s="69">
        <v>888.47</v>
      </c>
      <c r="R100" s="69"/>
      <c r="S100" s="69"/>
      <c r="T100" s="69"/>
      <c r="U100" s="69"/>
      <c r="V100" s="69"/>
      <c r="W100" s="69"/>
      <c r="X100" s="85">
        <v>200</v>
      </c>
      <c r="Y100" s="79" t="s">
        <v>481</v>
      </c>
      <c r="Z100" s="79" t="s">
        <v>482</v>
      </c>
      <c r="AA100" s="79"/>
      <c r="AB100" s="79"/>
      <c r="AC100" s="78"/>
    </row>
    <row r="101" s="39" customFormat="1" hidden="1" customHeight="1" spans="1:29">
      <c r="A101" s="49"/>
      <c r="B101" s="49"/>
      <c r="C101" s="55">
        <v>4</v>
      </c>
      <c r="D101" s="55" t="s">
        <v>455</v>
      </c>
      <c r="E101" s="55" t="s">
        <v>483</v>
      </c>
      <c r="F101" s="55" t="s">
        <v>455</v>
      </c>
      <c r="G101" s="55" t="s">
        <v>484</v>
      </c>
      <c r="H101" s="55" t="s">
        <v>459</v>
      </c>
      <c r="I101" s="55" t="s">
        <v>476</v>
      </c>
      <c r="J101" s="55" t="s">
        <v>477</v>
      </c>
      <c r="K101" s="71" t="s">
        <v>478</v>
      </c>
      <c r="L101" s="71" t="s">
        <v>479</v>
      </c>
      <c r="M101" s="55" t="s">
        <v>485</v>
      </c>
      <c r="N101" s="69">
        <f t="shared" si="28"/>
        <v>160</v>
      </c>
      <c r="O101" s="69">
        <f t="shared" si="29"/>
        <v>160</v>
      </c>
      <c r="P101" s="69"/>
      <c r="Q101" s="69"/>
      <c r="R101" s="69"/>
      <c r="S101" s="69">
        <v>160</v>
      </c>
      <c r="T101" s="69"/>
      <c r="U101" s="69"/>
      <c r="V101" s="69"/>
      <c r="W101" s="69"/>
      <c r="X101" s="85">
        <v>16</v>
      </c>
      <c r="Y101" s="79"/>
      <c r="Z101" s="79"/>
      <c r="AA101" s="79"/>
      <c r="AB101" s="79"/>
      <c r="AC101" s="78"/>
    </row>
    <row r="102" s="39" customFormat="1" hidden="1" customHeight="1" spans="1:29">
      <c r="A102" s="49"/>
      <c r="B102" s="49"/>
      <c r="C102" s="55">
        <v>5</v>
      </c>
      <c r="D102" s="55" t="s">
        <v>455</v>
      </c>
      <c r="E102" s="55" t="s">
        <v>486</v>
      </c>
      <c r="F102" s="55" t="s">
        <v>455</v>
      </c>
      <c r="G102" s="55" t="s">
        <v>487</v>
      </c>
      <c r="H102" s="55" t="s">
        <v>146</v>
      </c>
      <c r="I102" s="55" t="s">
        <v>292</v>
      </c>
      <c r="J102" s="55" t="s">
        <v>488</v>
      </c>
      <c r="K102" s="71">
        <v>45392</v>
      </c>
      <c r="L102" s="71" t="s">
        <v>489</v>
      </c>
      <c r="M102" s="71" t="s">
        <v>490</v>
      </c>
      <c r="N102" s="69">
        <f t="shared" si="28"/>
        <v>1700</v>
      </c>
      <c r="O102" s="69">
        <f t="shared" si="29"/>
        <v>1700</v>
      </c>
      <c r="P102" s="69">
        <v>1700</v>
      </c>
      <c r="Q102" s="69"/>
      <c r="R102" s="69"/>
      <c r="S102" s="69"/>
      <c r="T102" s="69"/>
      <c r="U102" s="69"/>
      <c r="V102" s="69"/>
      <c r="W102" s="69"/>
      <c r="X102" s="79"/>
      <c r="Y102" s="79" t="s">
        <v>491</v>
      </c>
      <c r="Z102" s="79" t="s">
        <v>492</v>
      </c>
      <c r="AA102" s="79"/>
      <c r="AB102" s="79"/>
      <c r="AC102" s="78"/>
    </row>
    <row r="103" s="39" customFormat="1" hidden="1" customHeight="1" spans="1:29">
      <c r="A103" s="49"/>
      <c r="B103" s="49"/>
      <c r="C103" s="55">
        <v>6</v>
      </c>
      <c r="D103" s="55" t="s">
        <v>455</v>
      </c>
      <c r="E103" s="55" t="s">
        <v>493</v>
      </c>
      <c r="F103" s="55" t="s">
        <v>494</v>
      </c>
      <c r="G103" s="55" t="s">
        <v>495</v>
      </c>
      <c r="H103" s="55" t="s">
        <v>146</v>
      </c>
      <c r="I103" s="55" t="s">
        <v>496</v>
      </c>
      <c r="J103" s="55" t="s">
        <v>497</v>
      </c>
      <c r="K103" s="71">
        <v>45402</v>
      </c>
      <c r="L103" s="71">
        <v>45555</v>
      </c>
      <c r="M103" s="71" t="s">
        <v>498</v>
      </c>
      <c r="N103" s="69">
        <f t="shared" si="28"/>
        <v>70</v>
      </c>
      <c r="O103" s="69">
        <f t="shared" si="29"/>
        <v>70</v>
      </c>
      <c r="P103" s="69">
        <v>70</v>
      </c>
      <c r="Q103" s="69"/>
      <c r="R103" s="69"/>
      <c r="S103" s="69"/>
      <c r="T103" s="69"/>
      <c r="U103" s="69"/>
      <c r="V103" s="69"/>
      <c r="W103" s="69"/>
      <c r="X103" s="79"/>
      <c r="Y103" s="79" t="s">
        <v>499</v>
      </c>
      <c r="Z103" s="79" t="s">
        <v>500</v>
      </c>
      <c r="AA103" s="79"/>
      <c r="AB103" s="79"/>
      <c r="AC103" s="78"/>
    </row>
    <row r="104" s="39" customFormat="1" hidden="1" customHeight="1" spans="1:29">
      <c r="A104" s="49"/>
      <c r="B104" s="49"/>
      <c r="C104" s="55">
        <v>7</v>
      </c>
      <c r="D104" s="55" t="s">
        <v>455</v>
      </c>
      <c r="E104" s="55" t="s">
        <v>501</v>
      </c>
      <c r="F104" s="55" t="s">
        <v>455</v>
      </c>
      <c r="G104" s="55" t="s">
        <v>502</v>
      </c>
      <c r="H104" s="55" t="s">
        <v>151</v>
      </c>
      <c r="I104" s="55" t="s">
        <v>503</v>
      </c>
      <c r="J104" s="55" t="s">
        <v>461</v>
      </c>
      <c r="K104" s="71" t="s">
        <v>462</v>
      </c>
      <c r="L104" s="71" t="s">
        <v>463</v>
      </c>
      <c r="M104" s="71" t="s">
        <v>504</v>
      </c>
      <c r="N104" s="69">
        <f t="shared" si="28"/>
        <v>227.5</v>
      </c>
      <c r="O104" s="69">
        <f t="shared" si="29"/>
        <v>227.5</v>
      </c>
      <c r="P104" s="69"/>
      <c r="Q104" s="69"/>
      <c r="R104" s="69">
        <v>227.5</v>
      </c>
      <c r="S104" s="69"/>
      <c r="T104" s="69"/>
      <c r="U104" s="69"/>
      <c r="V104" s="69"/>
      <c r="W104" s="69"/>
      <c r="X104" s="79"/>
      <c r="Y104" s="79"/>
      <c r="Z104" s="79"/>
      <c r="AA104" s="79"/>
      <c r="AB104" s="79"/>
      <c r="AC104" s="78"/>
    </row>
    <row r="105" s="39" customFormat="1" hidden="1" customHeight="1" spans="1:29">
      <c r="A105" s="49"/>
      <c r="B105" s="49"/>
      <c r="C105" s="55">
        <v>8</v>
      </c>
      <c r="D105" s="55" t="s">
        <v>455</v>
      </c>
      <c r="E105" s="55" t="s">
        <v>505</v>
      </c>
      <c r="F105" s="55" t="s">
        <v>455</v>
      </c>
      <c r="G105" s="55" t="s">
        <v>506</v>
      </c>
      <c r="H105" s="55" t="s">
        <v>146</v>
      </c>
      <c r="I105" s="55" t="s">
        <v>507</v>
      </c>
      <c r="J105" s="55" t="s">
        <v>508</v>
      </c>
      <c r="K105" s="71">
        <v>45383</v>
      </c>
      <c r="L105" s="71">
        <v>45413</v>
      </c>
      <c r="M105" s="71" t="s">
        <v>509</v>
      </c>
      <c r="N105" s="69">
        <f t="shared" si="28"/>
        <v>20</v>
      </c>
      <c r="O105" s="69">
        <f t="shared" si="29"/>
        <v>20</v>
      </c>
      <c r="P105" s="69">
        <v>20</v>
      </c>
      <c r="Q105" s="69"/>
      <c r="R105" s="69"/>
      <c r="S105" s="69"/>
      <c r="T105" s="69"/>
      <c r="U105" s="69"/>
      <c r="V105" s="69"/>
      <c r="W105" s="69"/>
      <c r="X105" s="79"/>
      <c r="Y105" s="79"/>
      <c r="Z105" s="79"/>
      <c r="AA105" s="79"/>
      <c r="AB105" s="79"/>
      <c r="AC105" s="78"/>
    </row>
    <row r="106" s="39" customFormat="1" hidden="1" customHeight="1" spans="1:29">
      <c r="A106" s="49"/>
      <c r="B106" s="49"/>
      <c r="C106" s="55" t="s">
        <v>339</v>
      </c>
      <c r="D106" s="55"/>
      <c r="E106" s="55"/>
      <c r="F106" s="55"/>
      <c r="G106" s="57">
        <v>5</v>
      </c>
      <c r="H106" s="55"/>
      <c r="I106" s="55"/>
      <c r="J106" s="55"/>
      <c r="K106" s="71"/>
      <c r="L106" s="71"/>
      <c r="M106" s="55"/>
      <c r="N106" s="69">
        <f t="shared" si="28"/>
        <v>1801.97</v>
      </c>
      <c r="O106" s="69">
        <f t="shared" si="29"/>
        <v>1801.97</v>
      </c>
      <c r="P106" s="69">
        <v>1763.72</v>
      </c>
      <c r="Q106" s="69">
        <v>0</v>
      </c>
      <c r="R106" s="69">
        <v>0</v>
      </c>
      <c r="S106" s="69">
        <v>38.25</v>
      </c>
      <c r="T106" s="69"/>
      <c r="U106" s="69"/>
      <c r="V106" s="69"/>
      <c r="W106" s="69"/>
      <c r="X106" s="79"/>
      <c r="Y106" s="79"/>
      <c r="Z106" s="79"/>
      <c r="AA106" s="79"/>
      <c r="AB106" s="79"/>
      <c r="AC106" s="78"/>
    </row>
    <row r="107" s="39" customFormat="1" hidden="1" customHeight="1" spans="1:29">
      <c r="A107" s="49"/>
      <c r="B107" s="49"/>
      <c r="C107" s="55" t="s">
        <v>340</v>
      </c>
      <c r="D107" s="55"/>
      <c r="E107" s="55"/>
      <c r="F107" s="55"/>
      <c r="G107" s="55">
        <v>2</v>
      </c>
      <c r="H107" s="55"/>
      <c r="I107" s="55"/>
      <c r="J107" s="55"/>
      <c r="K107" s="71"/>
      <c r="L107" s="71"/>
      <c r="M107" s="55"/>
      <c r="N107" s="69">
        <f t="shared" si="28"/>
        <v>1062.25</v>
      </c>
      <c r="O107" s="69">
        <f t="shared" si="29"/>
        <v>1062.25</v>
      </c>
      <c r="P107" s="69">
        <v>1024</v>
      </c>
      <c r="Q107" s="69">
        <v>0</v>
      </c>
      <c r="R107" s="69">
        <v>0</v>
      </c>
      <c r="S107" s="69">
        <v>38.25</v>
      </c>
      <c r="T107" s="69"/>
      <c r="U107" s="69"/>
      <c r="V107" s="69"/>
      <c r="W107" s="69"/>
      <c r="X107" s="79"/>
      <c r="Y107" s="79"/>
      <c r="Z107" s="79"/>
      <c r="AA107" s="79"/>
      <c r="AB107" s="79"/>
      <c r="AC107" s="78"/>
    </row>
    <row r="108" s="39" customFormat="1" hidden="1" customHeight="1" spans="1:29">
      <c r="A108" s="49"/>
      <c r="B108" s="49"/>
      <c r="C108" s="55">
        <v>1</v>
      </c>
      <c r="D108" s="55" t="s">
        <v>455</v>
      </c>
      <c r="E108" s="55" t="s">
        <v>510</v>
      </c>
      <c r="F108" s="55" t="s">
        <v>511</v>
      </c>
      <c r="G108" s="55" t="s">
        <v>512</v>
      </c>
      <c r="H108" s="55" t="s">
        <v>459</v>
      </c>
      <c r="I108" s="55" t="s">
        <v>513</v>
      </c>
      <c r="J108" s="55" t="s">
        <v>514</v>
      </c>
      <c r="K108" s="71">
        <v>45382</v>
      </c>
      <c r="L108" s="71">
        <v>45565</v>
      </c>
      <c r="M108" s="71" t="s">
        <v>515</v>
      </c>
      <c r="N108" s="69">
        <f t="shared" si="28"/>
        <v>704</v>
      </c>
      <c r="O108" s="69">
        <f t="shared" si="29"/>
        <v>704</v>
      </c>
      <c r="P108" s="69">
        <v>704</v>
      </c>
      <c r="Q108" s="69"/>
      <c r="R108" s="69"/>
      <c r="S108" s="69"/>
      <c r="T108" s="69"/>
      <c r="U108" s="69"/>
      <c r="V108" s="69"/>
      <c r="W108" s="69"/>
      <c r="X108" s="78">
        <v>70</v>
      </c>
      <c r="Y108" s="79" t="s">
        <v>481</v>
      </c>
      <c r="Z108" s="79" t="s">
        <v>516</v>
      </c>
      <c r="AA108" s="79"/>
      <c r="AB108" s="79"/>
      <c r="AC108" s="78"/>
    </row>
    <row r="109" s="39" customFormat="1" hidden="1" customHeight="1" spans="1:29">
      <c r="A109" s="49"/>
      <c r="B109" s="49"/>
      <c r="C109" s="55">
        <v>2</v>
      </c>
      <c r="D109" s="55" t="s">
        <v>455</v>
      </c>
      <c r="E109" s="55" t="s">
        <v>517</v>
      </c>
      <c r="F109" s="55" t="s">
        <v>518</v>
      </c>
      <c r="G109" s="55" t="s">
        <v>519</v>
      </c>
      <c r="H109" s="55" t="s">
        <v>146</v>
      </c>
      <c r="I109" s="55" t="s">
        <v>513</v>
      </c>
      <c r="J109" s="55" t="s">
        <v>514</v>
      </c>
      <c r="K109" s="71" t="s">
        <v>520</v>
      </c>
      <c r="L109" s="71" t="s">
        <v>521</v>
      </c>
      <c r="M109" s="55" t="s">
        <v>522</v>
      </c>
      <c r="N109" s="69">
        <f t="shared" si="28"/>
        <v>358.25</v>
      </c>
      <c r="O109" s="69">
        <f t="shared" si="29"/>
        <v>358.25</v>
      </c>
      <c r="P109" s="69">
        <v>320</v>
      </c>
      <c r="Q109" s="69"/>
      <c r="R109" s="69"/>
      <c r="S109" s="69">
        <v>38.25</v>
      </c>
      <c r="T109" s="69"/>
      <c r="U109" s="69"/>
      <c r="V109" s="69"/>
      <c r="W109" s="69"/>
      <c r="X109" s="78">
        <v>71.65</v>
      </c>
      <c r="Y109" s="79" t="s">
        <v>523</v>
      </c>
      <c r="Z109" s="79" t="s">
        <v>524</v>
      </c>
      <c r="AA109" s="79"/>
      <c r="AB109" s="79"/>
      <c r="AC109" s="78"/>
    </row>
    <row r="110" s="39" customFormat="1" hidden="1" customHeight="1" spans="1:29">
      <c r="A110" s="49"/>
      <c r="B110" s="49"/>
      <c r="C110" s="55" t="s">
        <v>525</v>
      </c>
      <c r="D110" s="55"/>
      <c r="E110" s="55"/>
      <c r="F110" s="55"/>
      <c r="G110" s="55">
        <v>3</v>
      </c>
      <c r="H110" s="55"/>
      <c r="I110" s="55"/>
      <c r="J110" s="55"/>
      <c r="K110" s="71"/>
      <c r="L110" s="71"/>
      <c r="M110" s="55"/>
      <c r="N110" s="69">
        <f t="shared" si="28"/>
        <v>739.72</v>
      </c>
      <c r="O110" s="69">
        <f t="shared" si="29"/>
        <v>739.72</v>
      </c>
      <c r="P110" s="69">
        <v>739.72</v>
      </c>
      <c r="Q110" s="69"/>
      <c r="R110" s="69"/>
      <c r="S110" s="69"/>
      <c r="T110" s="69"/>
      <c r="U110" s="69"/>
      <c r="V110" s="69"/>
      <c r="W110" s="69"/>
      <c r="X110" s="79"/>
      <c r="Y110" s="79"/>
      <c r="Z110" s="79"/>
      <c r="AA110" s="79"/>
      <c r="AB110" s="79"/>
      <c r="AC110" s="78"/>
    </row>
    <row r="111" s="39" customFormat="1" hidden="1" customHeight="1" spans="1:29">
      <c r="A111" s="49"/>
      <c r="B111" s="49"/>
      <c r="C111" s="55">
        <v>1</v>
      </c>
      <c r="D111" s="55" t="s">
        <v>455</v>
      </c>
      <c r="E111" s="55" t="s">
        <v>526</v>
      </c>
      <c r="F111" s="55" t="s">
        <v>527</v>
      </c>
      <c r="G111" s="55" t="s">
        <v>528</v>
      </c>
      <c r="H111" s="55" t="s">
        <v>459</v>
      </c>
      <c r="I111" s="55" t="s">
        <v>529</v>
      </c>
      <c r="J111" s="55" t="s">
        <v>530</v>
      </c>
      <c r="K111" s="71">
        <v>45383</v>
      </c>
      <c r="L111" s="71">
        <v>45565</v>
      </c>
      <c r="M111" s="71" t="s">
        <v>531</v>
      </c>
      <c r="N111" s="69">
        <f t="shared" si="28"/>
        <v>331.58</v>
      </c>
      <c r="O111" s="69">
        <f t="shared" si="29"/>
        <v>331.58</v>
      </c>
      <c r="P111" s="69">
        <v>331.58</v>
      </c>
      <c r="Q111" s="69"/>
      <c r="R111" s="69"/>
      <c r="S111" s="69"/>
      <c r="T111" s="69"/>
      <c r="U111" s="69"/>
      <c r="V111" s="69"/>
      <c r="W111" s="69"/>
      <c r="X111" s="85">
        <v>73.94</v>
      </c>
      <c r="Y111" s="79" t="s">
        <v>532</v>
      </c>
      <c r="Z111" s="79" t="s">
        <v>533</v>
      </c>
      <c r="AA111" s="79"/>
      <c r="AB111" s="79"/>
      <c r="AC111" s="78"/>
    </row>
    <row r="112" s="39" customFormat="1" hidden="1" customHeight="1" spans="1:29">
      <c r="A112" s="49"/>
      <c r="B112" s="49"/>
      <c r="C112" s="55">
        <v>2</v>
      </c>
      <c r="D112" s="55" t="s">
        <v>534</v>
      </c>
      <c r="E112" s="55" t="s">
        <v>535</v>
      </c>
      <c r="F112" s="55" t="s">
        <v>536</v>
      </c>
      <c r="G112" s="55" t="s">
        <v>537</v>
      </c>
      <c r="H112" s="55" t="s">
        <v>459</v>
      </c>
      <c r="I112" s="55" t="s">
        <v>538</v>
      </c>
      <c r="J112" s="55" t="s">
        <v>539</v>
      </c>
      <c r="K112" s="55" t="s">
        <v>540</v>
      </c>
      <c r="L112" s="71">
        <v>45565</v>
      </c>
      <c r="M112" s="71" t="s">
        <v>541</v>
      </c>
      <c r="N112" s="69">
        <f t="shared" si="28"/>
        <v>274.02</v>
      </c>
      <c r="O112" s="69">
        <f t="shared" si="29"/>
        <v>274.02</v>
      </c>
      <c r="P112" s="69">
        <v>274.02</v>
      </c>
      <c r="Q112" s="69"/>
      <c r="R112" s="69"/>
      <c r="S112" s="69"/>
      <c r="T112" s="69"/>
      <c r="U112" s="69"/>
      <c r="V112" s="69"/>
      <c r="W112" s="69"/>
      <c r="X112" s="78">
        <v>27</v>
      </c>
      <c r="Y112" s="78">
        <v>50</v>
      </c>
      <c r="Z112" s="78">
        <v>380</v>
      </c>
      <c r="AA112" s="78">
        <v>37</v>
      </c>
      <c r="AB112" s="78">
        <v>215</v>
      </c>
      <c r="AC112" s="78"/>
    </row>
    <row r="113" s="39" customFormat="1" hidden="1" customHeight="1" spans="1:29">
      <c r="A113" s="49"/>
      <c r="B113" s="49"/>
      <c r="C113" s="55">
        <v>3</v>
      </c>
      <c r="D113" s="55" t="s">
        <v>455</v>
      </c>
      <c r="E113" s="55" t="s">
        <v>542</v>
      </c>
      <c r="F113" s="55" t="s">
        <v>543</v>
      </c>
      <c r="G113" s="55" t="s">
        <v>544</v>
      </c>
      <c r="H113" s="55" t="s">
        <v>459</v>
      </c>
      <c r="I113" s="55" t="s">
        <v>529</v>
      </c>
      <c r="J113" s="55" t="s">
        <v>530</v>
      </c>
      <c r="K113" s="71">
        <v>45383</v>
      </c>
      <c r="L113" s="71">
        <v>45565</v>
      </c>
      <c r="M113" s="71" t="s">
        <v>545</v>
      </c>
      <c r="N113" s="69">
        <f t="shared" si="28"/>
        <v>134.12</v>
      </c>
      <c r="O113" s="69">
        <f t="shared" si="29"/>
        <v>134.12</v>
      </c>
      <c r="P113" s="69">
        <v>134.12</v>
      </c>
      <c r="Q113" s="69"/>
      <c r="R113" s="69"/>
      <c r="S113" s="69"/>
      <c r="T113" s="69"/>
      <c r="U113" s="69"/>
      <c r="V113" s="69"/>
      <c r="W113" s="69"/>
      <c r="X113" s="85">
        <v>29.91</v>
      </c>
      <c r="Y113" s="79" t="s">
        <v>546</v>
      </c>
      <c r="Z113" s="79" t="s">
        <v>547</v>
      </c>
      <c r="AA113" s="79"/>
      <c r="AB113" s="79"/>
      <c r="AC113" s="78"/>
    </row>
    <row r="114" s="39" customFormat="1" hidden="1" customHeight="1" spans="1:29">
      <c r="A114" s="49"/>
      <c r="B114" s="49"/>
      <c r="C114" s="55" t="s">
        <v>366</v>
      </c>
      <c r="D114" s="55"/>
      <c r="E114" s="55"/>
      <c r="F114" s="55"/>
      <c r="G114" s="55">
        <v>3</v>
      </c>
      <c r="H114" s="55"/>
      <c r="I114" s="55"/>
      <c r="J114" s="55"/>
      <c r="K114" s="71"/>
      <c r="L114" s="71"/>
      <c r="M114" s="55"/>
      <c r="N114" s="69">
        <f t="shared" si="28"/>
        <v>8763.03</v>
      </c>
      <c r="O114" s="69">
        <f t="shared" si="29"/>
        <v>8763.03</v>
      </c>
      <c r="P114" s="69">
        <v>8763.03</v>
      </c>
      <c r="Q114" s="69"/>
      <c r="R114" s="69"/>
      <c r="S114" s="69"/>
      <c r="T114" s="69"/>
      <c r="U114" s="69"/>
      <c r="V114" s="69"/>
      <c r="W114" s="69"/>
      <c r="X114" s="79"/>
      <c r="Y114" s="79"/>
      <c r="Z114" s="79"/>
      <c r="AA114" s="79"/>
      <c r="AB114" s="79"/>
      <c r="AC114" s="78"/>
    </row>
    <row r="115" s="39" customFormat="1" hidden="1" customHeight="1" spans="1:29">
      <c r="A115" s="49"/>
      <c r="B115" s="49"/>
      <c r="C115" s="55">
        <v>1</v>
      </c>
      <c r="D115" s="55" t="s">
        <v>455</v>
      </c>
      <c r="E115" s="55" t="s">
        <v>548</v>
      </c>
      <c r="F115" s="55" t="s">
        <v>549</v>
      </c>
      <c r="G115" s="55" t="s">
        <v>550</v>
      </c>
      <c r="H115" s="55" t="s">
        <v>146</v>
      </c>
      <c r="I115" s="55" t="s">
        <v>292</v>
      </c>
      <c r="J115" s="55" t="s">
        <v>488</v>
      </c>
      <c r="K115" s="71">
        <v>45402</v>
      </c>
      <c r="L115" s="71">
        <v>45555</v>
      </c>
      <c r="M115" s="71" t="s">
        <v>551</v>
      </c>
      <c r="N115" s="69">
        <f t="shared" si="28"/>
        <v>2762.08</v>
      </c>
      <c r="O115" s="69">
        <f t="shared" si="29"/>
        <v>2762.08</v>
      </c>
      <c r="P115" s="69">
        <v>2762.08</v>
      </c>
      <c r="Q115" s="69"/>
      <c r="R115" s="69"/>
      <c r="S115" s="69"/>
      <c r="T115" s="69"/>
      <c r="U115" s="69"/>
      <c r="V115" s="69"/>
      <c r="W115" s="69"/>
      <c r="X115" s="85">
        <v>283</v>
      </c>
      <c r="Y115" s="79" t="s">
        <v>532</v>
      </c>
      <c r="Z115" s="79" t="s">
        <v>552</v>
      </c>
      <c r="AA115" s="79"/>
      <c r="AB115" s="79"/>
      <c r="AC115" s="78"/>
    </row>
    <row r="116" s="39" customFormat="1" hidden="1" customHeight="1" spans="1:29">
      <c r="A116" s="49"/>
      <c r="B116" s="49"/>
      <c r="C116" s="55">
        <v>2</v>
      </c>
      <c r="D116" s="55" t="s">
        <v>455</v>
      </c>
      <c r="E116" s="55" t="s">
        <v>553</v>
      </c>
      <c r="F116" s="55" t="s">
        <v>468</v>
      </c>
      <c r="G116" s="55" t="s">
        <v>554</v>
      </c>
      <c r="H116" s="55" t="s">
        <v>146</v>
      </c>
      <c r="I116" s="55" t="s">
        <v>292</v>
      </c>
      <c r="J116" s="55" t="s">
        <v>488</v>
      </c>
      <c r="K116" s="71">
        <v>45402</v>
      </c>
      <c r="L116" s="71">
        <v>45555</v>
      </c>
      <c r="M116" s="71" t="s">
        <v>555</v>
      </c>
      <c r="N116" s="69">
        <f t="shared" si="28"/>
        <v>3692.5</v>
      </c>
      <c r="O116" s="69">
        <f t="shared" si="29"/>
        <v>3692.5</v>
      </c>
      <c r="P116" s="69">
        <v>3692.5</v>
      </c>
      <c r="Q116" s="69"/>
      <c r="R116" s="69"/>
      <c r="S116" s="69"/>
      <c r="T116" s="69"/>
      <c r="U116" s="69"/>
      <c r="V116" s="69"/>
      <c r="W116" s="69"/>
      <c r="X116" s="85">
        <v>400</v>
      </c>
      <c r="Y116" s="79" t="s">
        <v>556</v>
      </c>
      <c r="Z116" s="79" t="s">
        <v>557</v>
      </c>
      <c r="AA116" s="79"/>
      <c r="AB116" s="79"/>
      <c r="AC116" s="78"/>
    </row>
    <row r="117" s="39" customFormat="1" hidden="1" customHeight="1" spans="1:29">
      <c r="A117" s="49"/>
      <c r="B117" s="49"/>
      <c r="C117" s="55">
        <v>3</v>
      </c>
      <c r="D117" s="55" t="s">
        <v>455</v>
      </c>
      <c r="E117" s="55" t="s">
        <v>558</v>
      </c>
      <c r="F117" s="55" t="s">
        <v>559</v>
      </c>
      <c r="G117" s="55" t="s">
        <v>560</v>
      </c>
      <c r="H117" s="55" t="s">
        <v>146</v>
      </c>
      <c r="I117" s="55" t="s">
        <v>292</v>
      </c>
      <c r="J117" s="55" t="s">
        <v>488</v>
      </c>
      <c r="K117" s="71">
        <v>45402</v>
      </c>
      <c r="L117" s="71">
        <v>45555</v>
      </c>
      <c r="M117" s="71" t="s">
        <v>561</v>
      </c>
      <c r="N117" s="69">
        <f t="shared" si="28"/>
        <v>2308.45</v>
      </c>
      <c r="O117" s="69">
        <f t="shared" si="29"/>
        <v>2308.45</v>
      </c>
      <c r="P117" s="69">
        <v>2308.45</v>
      </c>
      <c r="Q117" s="69"/>
      <c r="R117" s="69"/>
      <c r="S117" s="69"/>
      <c r="T117" s="69"/>
      <c r="U117" s="69"/>
      <c r="V117" s="69"/>
      <c r="W117" s="69"/>
      <c r="X117" s="85">
        <v>235</v>
      </c>
      <c r="Y117" s="79" t="s">
        <v>562</v>
      </c>
      <c r="Z117" s="79" t="s">
        <v>563</v>
      </c>
      <c r="AA117" s="79"/>
      <c r="AB117" s="79"/>
      <c r="AC117" s="78"/>
    </row>
    <row r="118" s="39" customFormat="1" hidden="1" customHeight="1" spans="1:29">
      <c r="A118" s="49"/>
      <c r="B118" s="49"/>
      <c r="C118" s="55" t="s">
        <v>564</v>
      </c>
      <c r="D118" s="55"/>
      <c r="E118" s="55"/>
      <c r="F118" s="55"/>
      <c r="G118" s="55">
        <v>1</v>
      </c>
      <c r="H118" s="71"/>
      <c r="I118" s="55"/>
      <c r="J118" s="55"/>
      <c r="K118" s="71"/>
      <c r="L118" s="71"/>
      <c r="M118" s="55"/>
      <c r="N118" s="69">
        <f t="shared" si="28"/>
        <v>1327.63</v>
      </c>
      <c r="O118" s="69">
        <f t="shared" si="29"/>
        <v>1327.63</v>
      </c>
      <c r="P118" s="69">
        <v>146.18</v>
      </c>
      <c r="Q118" s="69">
        <v>38.25</v>
      </c>
      <c r="R118" s="69">
        <v>601.45</v>
      </c>
      <c r="S118" s="69">
        <v>541.75</v>
      </c>
      <c r="T118" s="69"/>
      <c r="U118" s="69"/>
      <c r="V118" s="69"/>
      <c r="W118" s="69"/>
      <c r="X118" s="79"/>
      <c r="Y118" s="79"/>
      <c r="Z118" s="79"/>
      <c r="AA118" s="79"/>
      <c r="AB118" s="79"/>
      <c r="AC118" s="78"/>
    </row>
    <row r="119" s="39" customFormat="1" hidden="1" customHeight="1" spans="1:29">
      <c r="A119" s="49"/>
      <c r="B119" s="49"/>
      <c r="C119" s="55">
        <v>1</v>
      </c>
      <c r="D119" s="55" t="s">
        <v>455</v>
      </c>
      <c r="E119" s="55" t="s">
        <v>565</v>
      </c>
      <c r="F119" s="55" t="s">
        <v>455</v>
      </c>
      <c r="G119" s="55" t="s">
        <v>566</v>
      </c>
      <c r="H119" s="55" t="s">
        <v>146</v>
      </c>
      <c r="I119" s="55" t="s">
        <v>503</v>
      </c>
      <c r="J119" s="55" t="s">
        <v>461</v>
      </c>
      <c r="K119" s="71">
        <v>45392</v>
      </c>
      <c r="L119" s="71" t="s">
        <v>479</v>
      </c>
      <c r="M119" s="71" t="s">
        <v>567</v>
      </c>
      <c r="N119" s="69">
        <f t="shared" si="28"/>
        <v>1327.63</v>
      </c>
      <c r="O119" s="69">
        <f t="shared" si="29"/>
        <v>1327.63</v>
      </c>
      <c r="P119" s="69">
        <v>146.18</v>
      </c>
      <c r="Q119" s="69">
        <v>38.25</v>
      </c>
      <c r="R119" s="69">
        <v>601.45</v>
      </c>
      <c r="S119" s="69">
        <v>541.75</v>
      </c>
      <c r="T119" s="69"/>
      <c r="U119" s="69"/>
      <c r="V119" s="69"/>
      <c r="W119" s="69"/>
      <c r="X119" s="79"/>
      <c r="Y119" s="79"/>
      <c r="Z119" s="79"/>
      <c r="AA119" s="79"/>
      <c r="AB119" s="79"/>
      <c r="AC119" s="78"/>
    </row>
    <row r="120" s="39" customFormat="1" hidden="1" customHeight="1" spans="1:29">
      <c r="A120" s="49"/>
      <c r="B120" s="49"/>
      <c r="C120" s="56" t="s">
        <v>568</v>
      </c>
      <c r="D120" s="56"/>
      <c r="E120" s="55"/>
      <c r="F120" s="55"/>
      <c r="G120" s="82">
        <f>G121+G130+G140+G145+G147</f>
        <v>23</v>
      </c>
      <c r="H120" s="55"/>
      <c r="I120" s="55"/>
      <c r="J120" s="55"/>
      <c r="K120" s="71"/>
      <c r="L120" s="71"/>
      <c r="M120" s="55"/>
      <c r="N120" s="69">
        <f t="shared" si="28"/>
        <v>17225.24</v>
      </c>
      <c r="O120" s="69">
        <f t="shared" si="29"/>
        <v>18741.24</v>
      </c>
      <c r="P120" s="69">
        <f t="shared" ref="P120:AB120" si="31">SUM(P121+P130+P140+P147+P145)</f>
        <v>12577</v>
      </c>
      <c r="Q120" s="69">
        <f t="shared" si="31"/>
        <v>3439</v>
      </c>
      <c r="R120" s="69">
        <f t="shared" si="31"/>
        <v>867.84</v>
      </c>
      <c r="S120" s="69">
        <f t="shared" si="31"/>
        <v>341.4</v>
      </c>
      <c r="T120" s="69">
        <f t="shared" si="31"/>
        <v>1516</v>
      </c>
      <c r="U120" s="69">
        <f t="shared" si="31"/>
        <v>0</v>
      </c>
      <c r="V120" s="69">
        <f t="shared" si="31"/>
        <v>0</v>
      </c>
      <c r="W120" s="69">
        <f t="shared" si="31"/>
        <v>0</v>
      </c>
      <c r="X120" s="86">
        <f t="shared" si="31"/>
        <v>70</v>
      </c>
      <c r="Y120" s="86">
        <f t="shared" si="31"/>
        <v>5969</v>
      </c>
      <c r="Z120" s="86">
        <f t="shared" si="31"/>
        <v>27016</v>
      </c>
      <c r="AA120" s="86">
        <f t="shared" si="31"/>
        <v>1558</v>
      </c>
      <c r="AB120" s="86">
        <f t="shared" si="31"/>
        <v>8197</v>
      </c>
      <c r="AC120" s="78"/>
    </row>
    <row r="121" s="39" customFormat="1" hidden="1" customHeight="1" spans="1:29">
      <c r="A121" s="49"/>
      <c r="B121" s="49"/>
      <c r="C121" s="55" t="s">
        <v>569</v>
      </c>
      <c r="D121" s="55"/>
      <c r="E121" s="55"/>
      <c r="F121" s="55"/>
      <c r="G121" s="55">
        <v>8</v>
      </c>
      <c r="H121" s="55"/>
      <c r="I121" s="55"/>
      <c r="J121" s="55"/>
      <c r="K121" s="71"/>
      <c r="L121" s="71"/>
      <c r="M121" s="55"/>
      <c r="N121" s="69">
        <f t="shared" ref="N121:N151" si="32">P121+Q121+R121+S121</f>
        <v>5896.1</v>
      </c>
      <c r="O121" s="69">
        <f t="shared" ref="O121:O151" si="33">P121+Q121+R121+S121+T121+U121+V121+W121</f>
        <v>5896.1</v>
      </c>
      <c r="P121" s="69">
        <f t="shared" ref="N121:AB121" si="34">SUM(P122:P129)</f>
        <v>4196.34</v>
      </c>
      <c r="Q121" s="69">
        <f t="shared" si="34"/>
        <v>1699.76</v>
      </c>
      <c r="R121" s="69">
        <f t="shared" si="34"/>
        <v>0</v>
      </c>
      <c r="S121" s="69">
        <f t="shared" si="34"/>
        <v>0</v>
      </c>
      <c r="T121" s="69">
        <f t="shared" si="34"/>
        <v>0</v>
      </c>
      <c r="U121" s="69">
        <f t="shared" si="34"/>
        <v>0</v>
      </c>
      <c r="V121" s="69">
        <f t="shared" si="34"/>
        <v>0</v>
      </c>
      <c r="W121" s="69">
        <f t="shared" si="34"/>
        <v>0</v>
      </c>
      <c r="X121" s="86">
        <f t="shared" si="34"/>
        <v>70</v>
      </c>
      <c r="Y121" s="86">
        <f t="shared" si="34"/>
        <v>3101</v>
      </c>
      <c r="Z121" s="86">
        <f t="shared" si="34"/>
        <v>13742</v>
      </c>
      <c r="AA121" s="86">
        <f t="shared" si="34"/>
        <v>644</v>
      </c>
      <c r="AB121" s="86">
        <f t="shared" si="34"/>
        <v>4121</v>
      </c>
      <c r="AC121" s="78"/>
    </row>
    <row r="122" s="39" customFormat="1" hidden="1" customHeight="1" spans="1:29">
      <c r="A122" s="49"/>
      <c r="B122" s="49"/>
      <c r="C122" s="55">
        <v>1</v>
      </c>
      <c r="D122" s="55" t="s">
        <v>570</v>
      </c>
      <c r="E122" s="55" t="s">
        <v>571</v>
      </c>
      <c r="F122" s="55" t="s">
        <v>572</v>
      </c>
      <c r="G122" s="55" t="s">
        <v>573</v>
      </c>
      <c r="H122" s="55" t="s">
        <v>146</v>
      </c>
      <c r="I122" s="55" t="s">
        <v>574</v>
      </c>
      <c r="J122" s="55" t="s">
        <v>575</v>
      </c>
      <c r="K122" s="84">
        <v>45383</v>
      </c>
      <c r="L122" s="55" t="s">
        <v>576</v>
      </c>
      <c r="M122" s="55" t="s">
        <v>577</v>
      </c>
      <c r="N122" s="69">
        <f t="shared" si="32"/>
        <v>2495</v>
      </c>
      <c r="O122" s="69">
        <f t="shared" si="33"/>
        <v>2495</v>
      </c>
      <c r="P122" s="69">
        <v>2167</v>
      </c>
      <c r="Q122" s="69">
        <v>328</v>
      </c>
      <c r="R122" s="69"/>
      <c r="S122" s="69"/>
      <c r="T122" s="69"/>
      <c r="U122" s="69"/>
      <c r="V122" s="69"/>
      <c r="W122" s="69"/>
      <c r="X122" s="87"/>
      <c r="Y122" s="87" t="s">
        <v>578</v>
      </c>
      <c r="Z122" s="79">
        <v>88</v>
      </c>
      <c r="AA122" s="78">
        <v>14</v>
      </c>
      <c r="AB122" s="78">
        <v>26</v>
      </c>
      <c r="AC122" s="78"/>
    </row>
    <row r="123" s="39" customFormat="1" hidden="1" customHeight="1" spans="1:29">
      <c r="A123" s="49"/>
      <c r="B123" s="49"/>
      <c r="C123" s="55">
        <v>2</v>
      </c>
      <c r="D123" s="55" t="s">
        <v>579</v>
      </c>
      <c r="E123" s="55" t="s">
        <v>580</v>
      </c>
      <c r="F123" s="55" t="s">
        <v>579</v>
      </c>
      <c r="G123" s="55" t="s">
        <v>581</v>
      </c>
      <c r="H123" s="55" t="s">
        <v>146</v>
      </c>
      <c r="I123" s="55" t="s">
        <v>582</v>
      </c>
      <c r="J123" s="55" t="s">
        <v>583</v>
      </c>
      <c r="K123" s="84">
        <v>45383</v>
      </c>
      <c r="L123" s="55" t="s">
        <v>576</v>
      </c>
      <c r="M123" s="55" t="s">
        <v>584</v>
      </c>
      <c r="N123" s="69">
        <f t="shared" si="32"/>
        <v>509.52</v>
      </c>
      <c r="O123" s="69">
        <f t="shared" si="33"/>
        <v>509.52</v>
      </c>
      <c r="P123" s="69">
        <v>151.34</v>
      </c>
      <c r="Q123" s="69">
        <v>358.18</v>
      </c>
      <c r="R123" s="69"/>
      <c r="S123" s="69"/>
      <c r="T123" s="69"/>
      <c r="U123" s="69"/>
      <c r="V123" s="69"/>
      <c r="W123" s="69"/>
      <c r="X123" s="78">
        <v>15</v>
      </c>
      <c r="Y123" s="78">
        <v>1882</v>
      </c>
      <c r="Z123" s="78">
        <v>12733</v>
      </c>
      <c r="AA123" s="78">
        <v>564</v>
      </c>
      <c r="AB123" s="78">
        <v>3819</v>
      </c>
      <c r="AC123" s="78"/>
    </row>
    <row r="124" s="39" customFormat="1" hidden="1" customHeight="1" spans="1:29">
      <c r="A124" s="49"/>
      <c r="B124" s="49"/>
      <c r="C124" s="55">
        <v>3</v>
      </c>
      <c r="D124" s="55" t="s">
        <v>585</v>
      </c>
      <c r="E124" s="55" t="s">
        <v>586</v>
      </c>
      <c r="F124" s="55" t="s">
        <v>585</v>
      </c>
      <c r="G124" s="55" t="s">
        <v>587</v>
      </c>
      <c r="H124" s="55" t="s">
        <v>146</v>
      </c>
      <c r="I124" s="55" t="s">
        <v>588</v>
      </c>
      <c r="J124" s="55" t="s">
        <v>589</v>
      </c>
      <c r="K124" s="84">
        <v>45383</v>
      </c>
      <c r="L124" s="58" t="s">
        <v>576</v>
      </c>
      <c r="M124" s="55" t="s">
        <v>590</v>
      </c>
      <c r="N124" s="69">
        <f t="shared" si="32"/>
        <v>988.5</v>
      </c>
      <c r="O124" s="69">
        <f t="shared" si="33"/>
        <v>988.5</v>
      </c>
      <c r="P124" s="69">
        <v>328</v>
      </c>
      <c r="Q124" s="69">
        <v>660.5</v>
      </c>
      <c r="R124" s="69"/>
      <c r="S124" s="69"/>
      <c r="T124" s="69"/>
      <c r="U124" s="69"/>
      <c r="V124" s="69"/>
      <c r="W124" s="69"/>
      <c r="X124" s="78">
        <v>20</v>
      </c>
      <c r="Y124" s="78">
        <v>40</v>
      </c>
      <c r="Z124" s="78">
        <v>150</v>
      </c>
      <c r="AA124" s="78">
        <v>12</v>
      </c>
      <c r="AB124" s="78">
        <v>45</v>
      </c>
      <c r="AC124" s="78"/>
    </row>
    <row r="125" s="39" customFormat="1" hidden="1" customHeight="1" spans="1:29">
      <c r="A125" s="49"/>
      <c r="B125" s="49"/>
      <c r="C125" s="55">
        <v>4</v>
      </c>
      <c r="D125" s="55" t="s">
        <v>591</v>
      </c>
      <c r="E125" s="55" t="s">
        <v>592</v>
      </c>
      <c r="F125" s="55" t="s">
        <v>593</v>
      </c>
      <c r="G125" s="55" t="s">
        <v>594</v>
      </c>
      <c r="H125" s="55" t="s">
        <v>146</v>
      </c>
      <c r="I125" s="55" t="s">
        <v>588</v>
      </c>
      <c r="J125" s="55" t="s">
        <v>589</v>
      </c>
      <c r="K125" s="84">
        <v>45383</v>
      </c>
      <c r="L125" s="58" t="s">
        <v>576</v>
      </c>
      <c r="M125" s="55" t="s">
        <v>595</v>
      </c>
      <c r="N125" s="69">
        <f t="shared" si="32"/>
        <v>157.54</v>
      </c>
      <c r="O125" s="69">
        <f t="shared" si="33"/>
        <v>157.54</v>
      </c>
      <c r="P125" s="69">
        <v>100</v>
      </c>
      <c r="Q125" s="69">
        <v>57.54</v>
      </c>
      <c r="R125" s="69"/>
      <c r="S125" s="69"/>
      <c r="T125" s="69"/>
      <c r="U125" s="69"/>
      <c r="V125" s="69"/>
      <c r="W125" s="69"/>
      <c r="X125" s="78"/>
      <c r="Y125" s="78">
        <v>58</v>
      </c>
      <c r="Z125" s="78">
        <v>240</v>
      </c>
      <c r="AA125" s="78">
        <v>17</v>
      </c>
      <c r="AB125" s="78">
        <v>72</v>
      </c>
      <c r="AC125" s="78"/>
    </row>
    <row r="126" s="39" customFormat="1" hidden="1" customHeight="1" spans="1:29">
      <c r="A126" s="49"/>
      <c r="B126" s="49"/>
      <c r="C126" s="55">
        <v>5</v>
      </c>
      <c r="D126" s="55" t="s">
        <v>591</v>
      </c>
      <c r="E126" s="55" t="s">
        <v>596</v>
      </c>
      <c r="F126" s="55" t="s">
        <v>597</v>
      </c>
      <c r="G126" s="83" t="s">
        <v>598</v>
      </c>
      <c r="H126" s="55" t="s">
        <v>387</v>
      </c>
      <c r="I126" s="55" t="s">
        <v>599</v>
      </c>
      <c r="J126" s="55" t="s">
        <v>600</v>
      </c>
      <c r="K126" s="84">
        <v>45383</v>
      </c>
      <c r="L126" s="58" t="s">
        <v>576</v>
      </c>
      <c r="M126" s="55" t="s">
        <v>601</v>
      </c>
      <c r="N126" s="69">
        <f t="shared" si="32"/>
        <v>280</v>
      </c>
      <c r="O126" s="69">
        <f t="shared" si="33"/>
        <v>280</v>
      </c>
      <c r="P126" s="69">
        <v>280</v>
      </c>
      <c r="Q126" s="69"/>
      <c r="R126" s="69"/>
      <c r="S126" s="69"/>
      <c r="T126" s="69"/>
      <c r="U126" s="69"/>
      <c r="V126" s="69"/>
      <c r="W126" s="69"/>
      <c r="X126" s="78">
        <v>5</v>
      </c>
      <c r="Y126" s="78">
        <v>57</v>
      </c>
      <c r="Z126" s="78">
        <v>285</v>
      </c>
      <c r="AA126" s="78">
        <v>17</v>
      </c>
      <c r="AB126" s="78">
        <v>85</v>
      </c>
      <c r="AC126" s="78"/>
    </row>
    <row r="127" s="39" customFormat="1" hidden="1" customHeight="1" spans="1:29">
      <c r="A127" s="49"/>
      <c r="B127" s="49"/>
      <c r="C127" s="55">
        <v>6</v>
      </c>
      <c r="D127" s="55" t="s">
        <v>591</v>
      </c>
      <c r="E127" s="55" t="s">
        <v>602</v>
      </c>
      <c r="F127" s="55" t="s">
        <v>603</v>
      </c>
      <c r="G127" s="55" t="s">
        <v>604</v>
      </c>
      <c r="H127" s="55" t="s">
        <v>146</v>
      </c>
      <c r="I127" s="55" t="s">
        <v>582</v>
      </c>
      <c r="J127" s="55" t="s">
        <v>583</v>
      </c>
      <c r="K127" s="84">
        <v>45383</v>
      </c>
      <c r="L127" s="58" t="s">
        <v>479</v>
      </c>
      <c r="M127" s="55" t="s">
        <v>605</v>
      </c>
      <c r="N127" s="69">
        <f t="shared" si="32"/>
        <v>1000</v>
      </c>
      <c r="O127" s="69">
        <f t="shared" si="33"/>
        <v>1000</v>
      </c>
      <c r="P127" s="69">
        <v>1000</v>
      </c>
      <c r="Q127" s="69"/>
      <c r="R127" s="69"/>
      <c r="S127" s="69"/>
      <c r="T127" s="69"/>
      <c r="U127" s="69"/>
      <c r="V127" s="69"/>
      <c r="W127" s="69"/>
      <c r="X127" s="78"/>
      <c r="Y127" s="78">
        <v>1000</v>
      </c>
      <c r="Z127" s="78"/>
      <c r="AA127" s="78"/>
      <c r="AB127" s="78"/>
      <c r="AC127" s="78"/>
    </row>
    <row r="128" s="39" customFormat="1" hidden="1" customHeight="1" spans="1:29">
      <c r="A128" s="49"/>
      <c r="B128" s="49"/>
      <c r="C128" s="55">
        <v>7</v>
      </c>
      <c r="D128" s="55" t="s">
        <v>591</v>
      </c>
      <c r="E128" s="55" t="s">
        <v>606</v>
      </c>
      <c r="F128" s="55" t="s">
        <v>607</v>
      </c>
      <c r="G128" s="55" t="s">
        <v>608</v>
      </c>
      <c r="H128" s="55" t="s">
        <v>146</v>
      </c>
      <c r="I128" s="55" t="s">
        <v>588</v>
      </c>
      <c r="J128" s="55" t="s">
        <v>589</v>
      </c>
      <c r="K128" s="84">
        <v>45383</v>
      </c>
      <c r="L128" s="58" t="s">
        <v>576</v>
      </c>
      <c r="M128" s="55" t="s">
        <v>609</v>
      </c>
      <c r="N128" s="69">
        <f t="shared" si="32"/>
        <v>395.54</v>
      </c>
      <c r="O128" s="69">
        <f t="shared" si="33"/>
        <v>395.54</v>
      </c>
      <c r="P128" s="69">
        <v>100</v>
      </c>
      <c r="Q128" s="69">
        <v>295.54</v>
      </c>
      <c r="R128" s="69"/>
      <c r="S128" s="69"/>
      <c r="T128" s="69"/>
      <c r="U128" s="69"/>
      <c r="V128" s="69"/>
      <c r="W128" s="69"/>
      <c r="X128" s="78">
        <v>15</v>
      </c>
      <c r="Y128" s="78">
        <v>14</v>
      </c>
      <c r="Z128" s="78">
        <v>52</v>
      </c>
      <c r="AA128" s="78">
        <v>5</v>
      </c>
      <c r="AB128" s="78">
        <v>16</v>
      </c>
      <c r="AC128" s="78"/>
    </row>
    <row r="129" s="39" customFormat="1" hidden="1" customHeight="1" spans="1:29">
      <c r="A129" s="49"/>
      <c r="B129" s="49"/>
      <c r="C129" s="55">
        <v>8</v>
      </c>
      <c r="D129" s="55" t="s">
        <v>591</v>
      </c>
      <c r="E129" s="55" t="s">
        <v>610</v>
      </c>
      <c r="F129" s="55" t="s">
        <v>611</v>
      </c>
      <c r="G129" s="55" t="s">
        <v>612</v>
      </c>
      <c r="H129" s="55" t="s">
        <v>146</v>
      </c>
      <c r="I129" s="55" t="s">
        <v>613</v>
      </c>
      <c r="J129" s="55" t="s">
        <v>614</v>
      </c>
      <c r="K129" s="84">
        <v>45383</v>
      </c>
      <c r="L129" s="58" t="s">
        <v>576</v>
      </c>
      <c r="M129" s="68" t="s">
        <v>195</v>
      </c>
      <c r="N129" s="69">
        <f t="shared" si="32"/>
        <v>70</v>
      </c>
      <c r="O129" s="69">
        <f t="shared" si="33"/>
        <v>70</v>
      </c>
      <c r="P129" s="69">
        <v>70</v>
      </c>
      <c r="Q129" s="69"/>
      <c r="R129" s="69"/>
      <c r="S129" s="69"/>
      <c r="T129" s="69"/>
      <c r="U129" s="69"/>
      <c r="V129" s="69"/>
      <c r="W129" s="69"/>
      <c r="X129" s="86">
        <v>15</v>
      </c>
      <c r="Y129" s="86">
        <v>50</v>
      </c>
      <c r="Z129" s="86">
        <v>194</v>
      </c>
      <c r="AA129" s="86">
        <v>15</v>
      </c>
      <c r="AB129" s="86">
        <v>58</v>
      </c>
      <c r="AC129" s="78"/>
    </row>
    <row r="130" s="39" customFormat="1" hidden="1" customHeight="1" spans="1:29">
      <c r="A130" s="49"/>
      <c r="B130" s="49"/>
      <c r="C130" s="55" t="s">
        <v>615</v>
      </c>
      <c r="D130" s="55"/>
      <c r="E130" s="55"/>
      <c r="F130" s="55"/>
      <c r="G130" s="83">
        <f>SUM(G131+G134)</f>
        <v>7</v>
      </c>
      <c r="H130" s="55"/>
      <c r="I130" s="55"/>
      <c r="J130" s="55"/>
      <c r="K130" s="55"/>
      <c r="L130" s="68"/>
      <c r="M130" s="68"/>
      <c r="N130" s="69">
        <f t="shared" si="32"/>
        <v>2905.21</v>
      </c>
      <c r="O130" s="69">
        <f t="shared" si="33"/>
        <v>2905.21</v>
      </c>
      <c r="P130" s="69">
        <f t="shared" ref="N130:AB130" si="35">SUM(P131+P134)</f>
        <v>750.43</v>
      </c>
      <c r="Q130" s="69">
        <f t="shared" si="35"/>
        <v>1286.94</v>
      </c>
      <c r="R130" s="69">
        <f t="shared" si="35"/>
        <v>867.84</v>
      </c>
      <c r="S130" s="69">
        <f t="shared" si="35"/>
        <v>0</v>
      </c>
      <c r="T130" s="69">
        <f t="shared" si="35"/>
        <v>0</v>
      </c>
      <c r="U130" s="69">
        <f t="shared" si="35"/>
        <v>0</v>
      </c>
      <c r="V130" s="69">
        <f t="shared" si="35"/>
        <v>0</v>
      </c>
      <c r="W130" s="69">
        <f t="shared" si="35"/>
        <v>0</v>
      </c>
      <c r="X130" s="86">
        <f t="shared" si="35"/>
        <v>0</v>
      </c>
      <c r="Y130" s="86">
        <f t="shared" si="35"/>
        <v>841</v>
      </c>
      <c r="Z130" s="86">
        <f t="shared" si="35"/>
        <v>4889</v>
      </c>
      <c r="AA130" s="86">
        <f t="shared" si="35"/>
        <v>249</v>
      </c>
      <c r="AB130" s="86">
        <f t="shared" si="35"/>
        <v>1453</v>
      </c>
      <c r="AC130" s="78"/>
    </row>
    <row r="131" s="39" customFormat="1" hidden="1" customHeight="1" spans="1:29">
      <c r="A131" s="49"/>
      <c r="B131" s="49"/>
      <c r="C131" s="55" t="s">
        <v>616</v>
      </c>
      <c r="D131" s="55"/>
      <c r="E131" s="55"/>
      <c r="F131" s="55"/>
      <c r="G131" s="55">
        <v>2</v>
      </c>
      <c r="H131" s="55"/>
      <c r="I131" s="55"/>
      <c r="J131" s="55"/>
      <c r="K131" s="55"/>
      <c r="L131" s="55"/>
      <c r="M131" s="55"/>
      <c r="N131" s="69">
        <f t="shared" si="32"/>
        <v>1629.97</v>
      </c>
      <c r="O131" s="69">
        <f t="shared" si="33"/>
        <v>1629.97</v>
      </c>
      <c r="P131" s="69">
        <f t="shared" ref="N131:AB131" si="36">SUM(P132:P133)</f>
        <v>304.43</v>
      </c>
      <c r="Q131" s="69">
        <f t="shared" si="36"/>
        <v>706.35</v>
      </c>
      <c r="R131" s="69">
        <f t="shared" si="36"/>
        <v>619.19</v>
      </c>
      <c r="S131" s="69">
        <f t="shared" si="36"/>
        <v>0</v>
      </c>
      <c r="T131" s="69">
        <f t="shared" si="36"/>
        <v>0</v>
      </c>
      <c r="U131" s="69">
        <f t="shared" si="36"/>
        <v>0</v>
      </c>
      <c r="V131" s="69">
        <f t="shared" si="36"/>
        <v>0</v>
      </c>
      <c r="W131" s="69">
        <f t="shared" si="36"/>
        <v>0</v>
      </c>
      <c r="X131" s="86">
        <f t="shared" si="36"/>
        <v>0</v>
      </c>
      <c r="Y131" s="86">
        <f t="shared" si="36"/>
        <v>413</v>
      </c>
      <c r="Z131" s="86">
        <f t="shared" si="36"/>
        <v>2678</v>
      </c>
      <c r="AA131" s="86">
        <f t="shared" si="36"/>
        <v>123</v>
      </c>
      <c r="AB131" s="86">
        <f t="shared" si="36"/>
        <v>792</v>
      </c>
      <c r="AC131" s="78"/>
    </row>
    <row r="132" s="39" customFormat="1" hidden="1" customHeight="1" spans="1:29">
      <c r="A132" s="49"/>
      <c r="B132" s="49"/>
      <c r="C132" s="83">
        <v>1</v>
      </c>
      <c r="D132" s="83" t="s">
        <v>591</v>
      </c>
      <c r="E132" s="83" t="s">
        <v>617</v>
      </c>
      <c r="F132" s="83" t="s">
        <v>618</v>
      </c>
      <c r="G132" s="83" t="s">
        <v>619</v>
      </c>
      <c r="H132" s="83" t="s">
        <v>146</v>
      </c>
      <c r="I132" s="83" t="s">
        <v>620</v>
      </c>
      <c r="J132" s="55" t="s">
        <v>621</v>
      </c>
      <c r="K132" s="73">
        <v>45383</v>
      </c>
      <c r="L132" s="55" t="s">
        <v>576</v>
      </c>
      <c r="M132" s="55" t="s">
        <v>622</v>
      </c>
      <c r="N132" s="69">
        <f t="shared" si="32"/>
        <v>1500</v>
      </c>
      <c r="O132" s="69">
        <f t="shared" si="33"/>
        <v>1500</v>
      </c>
      <c r="P132" s="69">
        <v>304.43</v>
      </c>
      <c r="Q132" s="69">
        <v>576.38</v>
      </c>
      <c r="R132" s="69">
        <v>619.19</v>
      </c>
      <c r="S132" s="69"/>
      <c r="T132" s="69"/>
      <c r="U132" s="69"/>
      <c r="V132" s="69"/>
      <c r="W132" s="69"/>
      <c r="X132" s="79"/>
      <c r="Y132" s="77">
        <v>300</v>
      </c>
      <c r="Z132" s="77">
        <v>2000</v>
      </c>
      <c r="AA132" s="78">
        <v>90</v>
      </c>
      <c r="AB132" s="78">
        <v>600</v>
      </c>
      <c r="AC132" s="78"/>
    </row>
    <row r="133" s="39" customFormat="1" hidden="1" customHeight="1" spans="1:29">
      <c r="A133" s="49"/>
      <c r="B133" s="49"/>
      <c r="C133" s="55">
        <v>2</v>
      </c>
      <c r="D133" s="83" t="s">
        <v>591</v>
      </c>
      <c r="E133" s="68" t="s">
        <v>623</v>
      </c>
      <c r="F133" s="68" t="s">
        <v>624</v>
      </c>
      <c r="G133" s="68" t="s">
        <v>625</v>
      </c>
      <c r="H133" s="83" t="s">
        <v>146</v>
      </c>
      <c r="I133" s="55" t="s">
        <v>620</v>
      </c>
      <c r="J133" s="55" t="s">
        <v>621</v>
      </c>
      <c r="K133" s="73">
        <v>45383</v>
      </c>
      <c r="L133" s="55" t="s">
        <v>576</v>
      </c>
      <c r="M133" s="55" t="s">
        <v>626</v>
      </c>
      <c r="N133" s="69">
        <f t="shared" si="32"/>
        <v>129.97</v>
      </c>
      <c r="O133" s="69">
        <f t="shared" si="33"/>
        <v>129.97</v>
      </c>
      <c r="P133" s="69"/>
      <c r="Q133" s="69">
        <v>129.97</v>
      </c>
      <c r="R133" s="69"/>
      <c r="S133" s="69"/>
      <c r="T133" s="69"/>
      <c r="U133" s="69"/>
      <c r="V133" s="69"/>
      <c r="W133" s="69"/>
      <c r="X133" s="79"/>
      <c r="Y133" s="77">
        <v>113</v>
      </c>
      <c r="Z133" s="77">
        <v>678</v>
      </c>
      <c r="AA133" s="77">
        <v>33</v>
      </c>
      <c r="AB133" s="77">
        <v>192</v>
      </c>
      <c r="AC133" s="78"/>
    </row>
    <row r="134" s="39" customFormat="1" hidden="1" customHeight="1" spans="1:29">
      <c r="A134" s="49"/>
      <c r="B134" s="49"/>
      <c r="C134" s="55" t="s">
        <v>627</v>
      </c>
      <c r="D134" s="55"/>
      <c r="E134" s="55"/>
      <c r="F134" s="55"/>
      <c r="G134" s="55">
        <v>5</v>
      </c>
      <c r="H134" s="55"/>
      <c r="I134" s="55"/>
      <c r="J134" s="55"/>
      <c r="K134" s="55"/>
      <c r="L134" s="55"/>
      <c r="M134" s="55"/>
      <c r="N134" s="69">
        <f t="shared" si="32"/>
        <v>1275.24</v>
      </c>
      <c r="O134" s="69">
        <f t="shared" si="33"/>
        <v>1275.24</v>
      </c>
      <c r="P134" s="69">
        <f t="shared" ref="N134:AB134" si="37">SUM(P135:P139)</f>
        <v>446</v>
      </c>
      <c r="Q134" s="69">
        <f t="shared" si="37"/>
        <v>580.59</v>
      </c>
      <c r="R134" s="69">
        <f t="shared" si="37"/>
        <v>248.65</v>
      </c>
      <c r="S134" s="69">
        <f t="shared" si="37"/>
        <v>0</v>
      </c>
      <c r="T134" s="69">
        <f t="shared" si="37"/>
        <v>0</v>
      </c>
      <c r="U134" s="69">
        <f t="shared" si="37"/>
        <v>0</v>
      </c>
      <c r="V134" s="69">
        <f t="shared" si="37"/>
        <v>0</v>
      </c>
      <c r="W134" s="69">
        <f t="shared" si="37"/>
        <v>0</v>
      </c>
      <c r="X134" s="86">
        <f t="shared" si="37"/>
        <v>0</v>
      </c>
      <c r="Y134" s="86">
        <f t="shared" si="37"/>
        <v>428</v>
      </c>
      <c r="Z134" s="86">
        <f t="shared" si="37"/>
        <v>2211</v>
      </c>
      <c r="AA134" s="86">
        <f t="shared" si="37"/>
        <v>126</v>
      </c>
      <c r="AB134" s="86">
        <f t="shared" si="37"/>
        <v>661</v>
      </c>
      <c r="AC134" s="78"/>
    </row>
    <row r="135" s="39" customFormat="1" hidden="1" customHeight="1" spans="1:29">
      <c r="A135" s="49"/>
      <c r="B135" s="49"/>
      <c r="C135" s="55">
        <v>1</v>
      </c>
      <c r="D135" s="83" t="s">
        <v>591</v>
      </c>
      <c r="E135" s="55" t="s">
        <v>628</v>
      </c>
      <c r="F135" s="55" t="s">
        <v>629</v>
      </c>
      <c r="G135" s="55" t="s">
        <v>630</v>
      </c>
      <c r="H135" s="68" t="s">
        <v>146</v>
      </c>
      <c r="I135" s="68" t="s">
        <v>631</v>
      </c>
      <c r="J135" s="68" t="s">
        <v>632</v>
      </c>
      <c r="K135" s="73">
        <v>45383</v>
      </c>
      <c r="L135" s="55" t="s">
        <v>576</v>
      </c>
      <c r="M135" s="55" t="s">
        <v>633</v>
      </c>
      <c r="N135" s="69">
        <f t="shared" si="32"/>
        <v>150</v>
      </c>
      <c r="O135" s="69">
        <f t="shared" si="33"/>
        <v>150</v>
      </c>
      <c r="P135" s="69"/>
      <c r="Q135" s="69">
        <v>150</v>
      </c>
      <c r="R135" s="69"/>
      <c r="S135" s="69"/>
      <c r="T135" s="69"/>
      <c r="U135" s="69"/>
      <c r="V135" s="69"/>
      <c r="W135" s="69"/>
      <c r="X135" s="79"/>
      <c r="Y135" s="79">
        <v>122</v>
      </c>
      <c r="Z135" s="79">
        <v>702</v>
      </c>
      <c r="AA135" s="78">
        <v>36</v>
      </c>
      <c r="AB135" s="78">
        <v>210</v>
      </c>
      <c r="AC135" s="78"/>
    </row>
    <row r="136" s="39" customFormat="1" hidden="1" customHeight="1" spans="1:29">
      <c r="A136" s="49"/>
      <c r="B136" s="49"/>
      <c r="C136" s="55">
        <v>2</v>
      </c>
      <c r="D136" s="83" t="s">
        <v>591</v>
      </c>
      <c r="E136" s="55" t="s">
        <v>634</v>
      </c>
      <c r="F136" s="55" t="s">
        <v>635</v>
      </c>
      <c r="G136" s="55" t="s">
        <v>636</v>
      </c>
      <c r="H136" s="68" t="s">
        <v>146</v>
      </c>
      <c r="I136" s="68" t="s">
        <v>631</v>
      </c>
      <c r="J136" s="68" t="s">
        <v>632</v>
      </c>
      <c r="K136" s="73">
        <v>45383</v>
      </c>
      <c r="L136" s="55" t="s">
        <v>576</v>
      </c>
      <c r="M136" s="55" t="s">
        <v>637</v>
      </c>
      <c r="N136" s="69">
        <f t="shared" si="32"/>
        <v>440.59</v>
      </c>
      <c r="O136" s="69">
        <f t="shared" si="33"/>
        <v>440.59</v>
      </c>
      <c r="P136" s="69"/>
      <c r="Q136" s="69">
        <v>240.59</v>
      </c>
      <c r="R136" s="69">
        <v>200</v>
      </c>
      <c r="S136" s="69"/>
      <c r="T136" s="69"/>
      <c r="U136" s="69"/>
      <c r="V136" s="69"/>
      <c r="W136" s="69"/>
      <c r="X136" s="79"/>
      <c r="Y136" s="79">
        <v>26</v>
      </c>
      <c r="Z136" s="79">
        <v>224</v>
      </c>
      <c r="AA136" s="78">
        <v>7</v>
      </c>
      <c r="AB136" s="78">
        <v>67</v>
      </c>
      <c r="AC136" s="78"/>
    </row>
    <row r="137" s="39" customFormat="1" hidden="1" customHeight="1" spans="1:29">
      <c r="A137" s="49"/>
      <c r="B137" s="49"/>
      <c r="C137" s="55">
        <v>3</v>
      </c>
      <c r="D137" s="83" t="s">
        <v>591</v>
      </c>
      <c r="E137" s="55" t="s">
        <v>638</v>
      </c>
      <c r="F137" s="55" t="s">
        <v>629</v>
      </c>
      <c r="G137" s="55" t="s">
        <v>639</v>
      </c>
      <c r="H137" s="68" t="s">
        <v>146</v>
      </c>
      <c r="I137" s="68" t="s">
        <v>631</v>
      </c>
      <c r="J137" s="68" t="s">
        <v>632</v>
      </c>
      <c r="K137" s="73">
        <v>45383</v>
      </c>
      <c r="L137" s="55" t="s">
        <v>576</v>
      </c>
      <c r="M137" s="55" t="s">
        <v>640</v>
      </c>
      <c r="N137" s="69">
        <f t="shared" si="32"/>
        <v>190</v>
      </c>
      <c r="O137" s="69">
        <f t="shared" si="33"/>
        <v>190</v>
      </c>
      <c r="P137" s="69"/>
      <c r="Q137" s="69">
        <v>190</v>
      </c>
      <c r="R137" s="69"/>
      <c r="S137" s="69"/>
      <c r="T137" s="69"/>
      <c r="U137" s="69"/>
      <c r="V137" s="69"/>
      <c r="W137" s="69"/>
      <c r="X137" s="79"/>
      <c r="Y137" s="79">
        <v>122</v>
      </c>
      <c r="Z137" s="79">
        <v>702</v>
      </c>
      <c r="AA137" s="78">
        <v>36</v>
      </c>
      <c r="AB137" s="78">
        <v>210</v>
      </c>
      <c r="AC137" s="78"/>
    </row>
    <row r="138" s="39" customFormat="1" hidden="1" customHeight="1" spans="1:29">
      <c r="A138" s="49"/>
      <c r="B138" s="49"/>
      <c r="C138" s="55">
        <v>4</v>
      </c>
      <c r="D138" s="83" t="s">
        <v>591</v>
      </c>
      <c r="E138" s="55" t="s">
        <v>641</v>
      </c>
      <c r="F138" s="55" t="s">
        <v>570</v>
      </c>
      <c r="G138" s="55" t="s">
        <v>642</v>
      </c>
      <c r="H138" s="68" t="s">
        <v>146</v>
      </c>
      <c r="I138" s="68" t="s">
        <v>631</v>
      </c>
      <c r="J138" s="68" t="s">
        <v>632</v>
      </c>
      <c r="K138" s="73">
        <v>45383</v>
      </c>
      <c r="L138" s="55" t="s">
        <v>576</v>
      </c>
      <c r="M138" s="55" t="s">
        <v>643</v>
      </c>
      <c r="N138" s="69">
        <f t="shared" si="32"/>
        <v>333.53</v>
      </c>
      <c r="O138" s="69">
        <f t="shared" si="33"/>
        <v>333.53</v>
      </c>
      <c r="P138" s="69">
        <v>296</v>
      </c>
      <c r="Q138" s="69"/>
      <c r="R138" s="69">
        <v>37.53</v>
      </c>
      <c r="S138" s="69"/>
      <c r="T138" s="69"/>
      <c r="U138" s="69"/>
      <c r="V138" s="69"/>
      <c r="W138" s="69"/>
      <c r="X138" s="79"/>
      <c r="Y138" s="79">
        <v>28</v>
      </c>
      <c r="Z138" s="79">
        <v>126</v>
      </c>
      <c r="AA138" s="78">
        <v>8</v>
      </c>
      <c r="AB138" s="78">
        <v>37</v>
      </c>
      <c r="AC138" s="78"/>
    </row>
    <row r="139" s="39" customFormat="1" hidden="1" customHeight="1" spans="1:29">
      <c r="A139" s="49"/>
      <c r="B139" s="49"/>
      <c r="C139" s="55">
        <v>5</v>
      </c>
      <c r="D139" s="83" t="s">
        <v>591</v>
      </c>
      <c r="E139" s="55" t="s">
        <v>644</v>
      </c>
      <c r="F139" s="55" t="s">
        <v>607</v>
      </c>
      <c r="G139" s="55" t="s">
        <v>645</v>
      </c>
      <c r="H139" s="68" t="s">
        <v>146</v>
      </c>
      <c r="I139" s="68" t="s">
        <v>631</v>
      </c>
      <c r="J139" s="68" t="s">
        <v>632</v>
      </c>
      <c r="K139" s="73">
        <v>45383</v>
      </c>
      <c r="L139" s="55" t="s">
        <v>576</v>
      </c>
      <c r="M139" s="55" t="s">
        <v>646</v>
      </c>
      <c r="N139" s="69">
        <f t="shared" si="32"/>
        <v>161.12</v>
      </c>
      <c r="O139" s="69">
        <f t="shared" si="33"/>
        <v>161.12</v>
      </c>
      <c r="P139" s="69">
        <v>150</v>
      </c>
      <c r="Q139" s="69"/>
      <c r="R139" s="69">
        <v>11.12</v>
      </c>
      <c r="S139" s="69"/>
      <c r="T139" s="69"/>
      <c r="U139" s="69"/>
      <c r="V139" s="69"/>
      <c r="W139" s="69"/>
      <c r="X139" s="79"/>
      <c r="Y139" s="79">
        <v>130</v>
      </c>
      <c r="Z139" s="79">
        <v>457</v>
      </c>
      <c r="AA139" s="78">
        <v>39</v>
      </c>
      <c r="AB139" s="78">
        <v>137</v>
      </c>
      <c r="AC139" s="78"/>
    </row>
    <row r="140" s="39" customFormat="1" hidden="1" customHeight="1" spans="1:29">
      <c r="A140" s="49"/>
      <c r="B140" s="49"/>
      <c r="C140" s="55" t="s">
        <v>647</v>
      </c>
      <c r="D140" s="55"/>
      <c r="E140" s="55"/>
      <c r="F140" s="55"/>
      <c r="G140" s="83">
        <v>4</v>
      </c>
      <c r="H140" s="55"/>
      <c r="I140" s="55"/>
      <c r="J140" s="55"/>
      <c r="K140" s="55"/>
      <c r="L140" s="68"/>
      <c r="M140" s="68"/>
      <c r="N140" s="69">
        <f t="shared" si="32"/>
        <v>5491.46</v>
      </c>
      <c r="O140" s="69">
        <f t="shared" si="33"/>
        <v>7007.46</v>
      </c>
      <c r="P140" s="69">
        <f t="shared" ref="N140:AB140" si="38">SUM(P141:P144)</f>
        <v>5077.37</v>
      </c>
      <c r="Q140" s="69">
        <f t="shared" si="38"/>
        <v>414.09</v>
      </c>
      <c r="R140" s="69">
        <f t="shared" si="38"/>
        <v>0</v>
      </c>
      <c r="S140" s="69">
        <f t="shared" si="38"/>
        <v>0</v>
      </c>
      <c r="T140" s="69">
        <f t="shared" si="38"/>
        <v>1516</v>
      </c>
      <c r="U140" s="69">
        <f t="shared" si="38"/>
        <v>0</v>
      </c>
      <c r="V140" s="69">
        <f t="shared" si="38"/>
        <v>0</v>
      </c>
      <c r="W140" s="69">
        <f t="shared" si="38"/>
        <v>0</v>
      </c>
      <c r="X140" s="86">
        <f t="shared" si="38"/>
        <v>0</v>
      </c>
      <c r="Y140" s="86">
        <f t="shared" si="38"/>
        <v>299</v>
      </c>
      <c r="Z140" s="86">
        <f t="shared" si="38"/>
        <v>1173</v>
      </c>
      <c r="AA140" s="86">
        <f t="shared" si="38"/>
        <v>79</v>
      </c>
      <c r="AB140" s="86">
        <f t="shared" si="38"/>
        <v>282</v>
      </c>
      <c r="AC140" s="78"/>
    </row>
    <row r="141" s="39" customFormat="1" hidden="1" customHeight="1" spans="1:29">
      <c r="A141" s="49"/>
      <c r="B141" s="49"/>
      <c r="C141" s="55">
        <v>1</v>
      </c>
      <c r="D141" s="55" t="s">
        <v>591</v>
      </c>
      <c r="E141" s="55" t="s">
        <v>648</v>
      </c>
      <c r="F141" s="55" t="s">
        <v>649</v>
      </c>
      <c r="G141" s="55" t="s">
        <v>650</v>
      </c>
      <c r="H141" s="55" t="s">
        <v>146</v>
      </c>
      <c r="I141" s="55" t="s">
        <v>582</v>
      </c>
      <c r="J141" s="55" t="s">
        <v>583</v>
      </c>
      <c r="K141" s="84">
        <v>45383</v>
      </c>
      <c r="L141" s="55" t="s">
        <v>576</v>
      </c>
      <c r="M141" s="55" t="s">
        <v>651</v>
      </c>
      <c r="N141" s="69">
        <f t="shared" si="32"/>
        <v>1454.73</v>
      </c>
      <c r="O141" s="69">
        <f t="shared" si="33"/>
        <v>1813.73</v>
      </c>
      <c r="P141" s="69">
        <v>1454.73</v>
      </c>
      <c r="Q141" s="69"/>
      <c r="R141" s="69"/>
      <c r="S141" s="69"/>
      <c r="T141" s="69">
        <v>359</v>
      </c>
      <c r="U141" s="69"/>
      <c r="V141" s="69"/>
      <c r="W141" s="69"/>
      <c r="X141" s="79"/>
      <c r="Y141" s="78">
        <v>51</v>
      </c>
      <c r="Z141" s="78">
        <v>331</v>
      </c>
      <c r="AA141" s="78">
        <v>12</v>
      </c>
      <c r="AB141" s="78">
        <v>63</v>
      </c>
      <c r="AC141" s="78"/>
    </row>
    <row r="142" s="39" customFormat="1" hidden="1" customHeight="1" spans="1:29">
      <c r="A142" s="49"/>
      <c r="B142" s="49"/>
      <c r="C142" s="55">
        <v>2</v>
      </c>
      <c r="D142" s="55" t="s">
        <v>591</v>
      </c>
      <c r="E142" s="55" t="s">
        <v>652</v>
      </c>
      <c r="F142" s="55" t="s">
        <v>653</v>
      </c>
      <c r="G142" s="55" t="s">
        <v>654</v>
      </c>
      <c r="H142" s="55" t="s">
        <v>146</v>
      </c>
      <c r="I142" s="55" t="s">
        <v>582</v>
      </c>
      <c r="J142" s="55" t="s">
        <v>583</v>
      </c>
      <c r="K142" s="84">
        <v>45383</v>
      </c>
      <c r="L142" s="55" t="s">
        <v>576</v>
      </c>
      <c r="M142" s="55" t="s">
        <v>655</v>
      </c>
      <c r="N142" s="69">
        <f t="shared" si="32"/>
        <v>1133.82</v>
      </c>
      <c r="O142" s="69">
        <f t="shared" si="33"/>
        <v>1502.82</v>
      </c>
      <c r="P142" s="69">
        <v>1133.82</v>
      </c>
      <c r="Q142" s="69"/>
      <c r="R142" s="69"/>
      <c r="S142" s="69"/>
      <c r="T142" s="69">
        <v>369</v>
      </c>
      <c r="U142" s="69"/>
      <c r="V142" s="69"/>
      <c r="W142" s="69"/>
      <c r="X142" s="79"/>
      <c r="Y142" s="78">
        <v>93</v>
      </c>
      <c r="Z142" s="78">
        <v>434</v>
      </c>
      <c r="AA142" s="78">
        <v>29</v>
      </c>
      <c r="AB142" s="78">
        <v>118</v>
      </c>
      <c r="AC142" s="78"/>
    </row>
    <row r="143" s="39" customFormat="1" hidden="1" customHeight="1" spans="1:29">
      <c r="A143" s="49"/>
      <c r="B143" s="49"/>
      <c r="C143" s="55">
        <v>3</v>
      </c>
      <c r="D143" s="55" t="s">
        <v>591</v>
      </c>
      <c r="E143" s="55" t="s">
        <v>656</v>
      </c>
      <c r="F143" s="55" t="s">
        <v>657</v>
      </c>
      <c r="G143" s="55" t="s">
        <v>658</v>
      </c>
      <c r="H143" s="55" t="s">
        <v>146</v>
      </c>
      <c r="I143" s="55" t="s">
        <v>582</v>
      </c>
      <c r="J143" s="55" t="s">
        <v>583</v>
      </c>
      <c r="K143" s="84">
        <v>45383</v>
      </c>
      <c r="L143" s="55" t="s">
        <v>576</v>
      </c>
      <c r="M143" s="55" t="s">
        <v>659</v>
      </c>
      <c r="N143" s="69">
        <f t="shared" si="32"/>
        <v>743.52</v>
      </c>
      <c r="O143" s="69">
        <f t="shared" si="33"/>
        <v>1061.52</v>
      </c>
      <c r="P143" s="69">
        <v>743.52</v>
      </c>
      <c r="Q143" s="69"/>
      <c r="R143" s="69"/>
      <c r="S143" s="69"/>
      <c r="T143" s="69">
        <v>318</v>
      </c>
      <c r="U143" s="69"/>
      <c r="V143" s="69"/>
      <c r="W143" s="69"/>
      <c r="X143" s="79"/>
      <c r="Y143" s="78">
        <v>76</v>
      </c>
      <c r="Z143" s="78">
        <v>192</v>
      </c>
      <c r="AA143" s="78">
        <v>15</v>
      </c>
      <c r="AB143" s="78">
        <v>49</v>
      </c>
      <c r="AC143" s="78"/>
    </row>
    <row r="144" s="39" customFormat="1" hidden="1" customHeight="1" spans="1:29">
      <c r="A144" s="49"/>
      <c r="B144" s="49"/>
      <c r="C144" s="55">
        <v>4</v>
      </c>
      <c r="D144" s="55" t="s">
        <v>591</v>
      </c>
      <c r="E144" s="55" t="s">
        <v>660</v>
      </c>
      <c r="F144" s="55" t="s">
        <v>635</v>
      </c>
      <c r="G144" s="55" t="s">
        <v>661</v>
      </c>
      <c r="H144" s="55" t="s">
        <v>146</v>
      </c>
      <c r="I144" s="55" t="s">
        <v>582</v>
      </c>
      <c r="J144" s="55" t="s">
        <v>583</v>
      </c>
      <c r="K144" s="84">
        <v>45383</v>
      </c>
      <c r="L144" s="55" t="s">
        <v>576</v>
      </c>
      <c r="M144" s="55" t="s">
        <v>662</v>
      </c>
      <c r="N144" s="69">
        <f t="shared" si="32"/>
        <v>2159.39</v>
      </c>
      <c r="O144" s="69">
        <f t="shared" si="33"/>
        <v>2629.39</v>
      </c>
      <c r="P144" s="69">
        <v>1745.3</v>
      </c>
      <c r="Q144" s="69">
        <v>414.09</v>
      </c>
      <c r="R144" s="69"/>
      <c r="S144" s="69"/>
      <c r="T144" s="69">
        <v>470</v>
      </c>
      <c r="U144" s="69"/>
      <c r="V144" s="69"/>
      <c r="W144" s="69"/>
      <c r="X144" s="79"/>
      <c r="Y144" s="78">
        <v>79</v>
      </c>
      <c r="Z144" s="78">
        <v>216</v>
      </c>
      <c r="AA144" s="78">
        <v>23</v>
      </c>
      <c r="AB144" s="78">
        <v>52</v>
      </c>
      <c r="AC144" s="78"/>
    </row>
    <row r="145" s="39" customFormat="1" hidden="1" customHeight="1" spans="1:29">
      <c r="A145" s="49"/>
      <c r="B145" s="49"/>
      <c r="C145" s="55" t="s">
        <v>663</v>
      </c>
      <c r="D145" s="55"/>
      <c r="E145" s="55"/>
      <c r="F145" s="55"/>
      <c r="G145" s="83">
        <v>1</v>
      </c>
      <c r="H145" s="55"/>
      <c r="I145" s="55"/>
      <c r="J145" s="55"/>
      <c r="K145" s="55"/>
      <c r="L145" s="68"/>
      <c r="M145" s="68"/>
      <c r="N145" s="69">
        <f t="shared" si="32"/>
        <v>1435.47</v>
      </c>
      <c r="O145" s="69">
        <f t="shared" si="33"/>
        <v>1435.47</v>
      </c>
      <c r="P145" s="69">
        <f t="shared" ref="N145:AB145" si="39">SUM(P146:P146)</f>
        <v>1055.86</v>
      </c>
      <c r="Q145" s="69">
        <f t="shared" si="39"/>
        <v>38.21</v>
      </c>
      <c r="R145" s="69">
        <f t="shared" si="39"/>
        <v>0</v>
      </c>
      <c r="S145" s="69">
        <f t="shared" si="39"/>
        <v>341.4</v>
      </c>
      <c r="T145" s="69">
        <f t="shared" si="39"/>
        <v>0</v>
      </c>
      <c r="U145" s="69">
        <f t="shared" si="39"/>
        <v>0</v>
      </c>
      <c r="V145" s="69">
        <f t="shared" si="39"/>
        <v>0</v>
      </c>
      <c r="W145" s="69">
        <f t="shared" si="39"/>
        <v>0</v>
      </c>
      <c r="X145" s="86">
        <f t="shared" si="39"/>
        <v>0</v>
      </c>
      <c r="Y145" s="86">
        <f t="shared" si="39"/>
        <v>88</v>
      </c>
      <c r="Z145" s="86">
        <f t="shared" si="39"/>
        <v>687</v>
      </c>
      <c r="AA145" s="86">
        <f t="shared" si="39"/>
        <v>12</v>
      </c>
      <c r="AB145" s="86">
        <f t="shared" si="39"/>
        <v>45</v>
      </c>
      <c r="AC145" s="78"/>
    </row>
    <row r="146" s="39" customFormat="1" hidden="1" customHeight="1" spans="1:29">
      <c r="A146" s="49"/>
      <c r="B146" s="49"/>
      <c r="C146" s="55">
        <v>1</v>
      </c>
      <c r="D146" s="55" t="s">
        <v>591</v>
      </c>
      <c r="E146" s="55" t="s">
        <v>664</v>
      </c>
      <c r="F146" s="55" t="s">
        <v>665</v>
      </c>
      <c r="G146" s="55" t="s">
        <v>666</v>
      </c>
      <c r="H146" s="55" t="s">
        <v>146</v>
      </c>
      <c r="I146" s="55" t="s">
        <v>582</v>
      </c>
      <c r="J146" s="55" t="s">
        <v>583</v>
      </c>
      <c r="K146" s="84">
        <v>45383</v>
      </c>
      <c r="L146" s="55" t="s">
        <v>576</v>
      </c>
      <c r="M146" s="55" t="s">
        <v>667</v>
      </c>
      <c r="N146" s="69">
        <f t="shared" si="32"/>
        <v>1435.47</v>
      </c>
      <c r="O146" s="69">
        <f t="shared" si="33"/>
        <v>1435.47</v>
      </c>
      <c r="P146" s="69">
        <v>1055.86</v>
      </c>
      <c r="Q146" s="69">
        <v>38.21</v>
      </c>
      <c r="R146" s="69"/>
      <c r="S146" s="69">
        <v>341.4</v>
      </c>
      <c r="T146" s="69"/>
      <c r="U146" s="69"/>
      <c r="V146" s="69"/>
      <c r="W146" s="69"/>
      <c r="X146" s="79"/>
      <c r="Y146" s="78">
        <v>88</v>
      </c>
      <c r="Z146" s="78">
        <v>687</v>
      </c>
      <c r="AA146" s="78">
        <v>12</v>
      </c>
      <c r="AB146" s="78">
        <v>45</v>
      </c>
      <c r="AC146" s="78"/>
    </row>
    <row r="147" s="39" customFormat="1" hidden="1" customHeight="1" spans="1:29">
      <c r="A147" s="49"/>
      <c r="B147" s="49"/>
      <c r="C147" s="55" t="s">
        <v>668</v>
      </c>
      <c r="D147" s="55"/>
      <c r="E147" s="55"/>
      <c r="F147" s="55"/>
      <c r="G147" s="55">
        <v>3</v>
      </c>
      <c r="H147" s="55"/>
      <c r="I147" s="55"/>
      <c r="J147" s="55"/>
      <c r="K147" s="71"/>
      <c r="L147" s="71"/>
      <c r="M147" s="55"/>
      <c r="N147" s="69">
        <f t="shared" si="32"/>
        <v>1497</v>
      </c>
      <c r="O147" s="69">
        <f t="shared" si="33"/>
        <v>1497</v>
      </c>
      <c r="P147" s="69">
        <f t="shared" ref="N147:AB147" si="40">SUM(P148:P150)</f>
        <v>1497</v>
      </c>
      <c r="Q147" s="69">
        <f t="shared" si="40"/>
        <v>0</v>
      </c>
      <c r="R147" s="69">
        <f t="shared" si="40"/>
        <v>0</v>
      </c>
      <c r="S147" s="69">
        <f t="shared" si="40"/>
        <v>0</v>
      </c>
      <c r="T147" s="69">
        <f t="shared" si="40"/>
        <v>0</v>
      </c>
      <c r="U147" s="69">
        <f t="shared" si="40"/>
        <v>0</v>
      </c>
      <c r="V147" s="69">
        <f t="shared" si="40"/>
        <v>0</v>
      </c>
      <c r="W147" s="69">
        <f t="shared" si="40"/>
        <v>0</v>
      </c>
      <c r="X147" s="86">
        <f t="shared" si="40"/>
        <v>0</v>
      </c>
      <c r="Y147" s="86">
        <f t="shared" si="40"/>
        <v>1640</v>
      </c>
      <c r="Z147" s="86">
        <f t="shared" si="40"/>
        <v>6525</v>
      </c>
      <c r="AA147" s="86">
        <f t="shared" si="40"/>
        <v>574</v>
      </c>
      <c r="AB147" s="86">
        <f t="shared" si="40"/>
        <v>2296</v>
      </c>
      <c r="AC147" s="78"/>
    </row>
    <row r="148" s="39" customFormat="1" hidden="1" customHeight="1" spans="1:29">
      <c r="A148" s="49"/>
      <c r="B148" s="49"/>
      <c r="C148" s="55">
        <v>1</v>
      </c>
      <c r="D148" s="55" t="s">
        <v>591</v>
      </c>
      <c r="E148" s="55" t="s">
        <v>669</v>
      </c>
      <c r="F148" s="55" t="s">
        <v>591</v>
      </c>
      <c r="G148" s="55" t="s">
        <v>670</v>
      </c>
      <c r="H148" s="55" t="s">
        <v>146</v>
      </c>
      <c r="I148" s="55" t="s">
        <v>671</v>
      </c>
      <c r="J148" s="55" t="s">
        <v>600</v>
      </c>
      <c r="K148" s="84">
        <v>45383</v>
      </c>
      <c r="L148" s="55" t="s">
        <v>576</v>
      </c>
      <c r="M148" s="55" t="s">
        <v>672</v>
      </c>
      <c r="N148" s="69">
        <f t="shared" si="32"/>
        <v>436.54</v>
      </c>
      <c r="O148" s="69">
        <f t="shared" si="33"/>
        <v>436.54</v>
      </c>
      <c r="P148" s="69">
        <v>436.54</v>
      </c>
      <c r="Q148" s="69"/>
      <c r="R148" s="69"/>
      <c r="S148" s="69"/>
      <c r="T148" s="69"/>
      <c r="U148" s="69"/>
      <c r="V148" s="69"/>
      <c r="W148" s="69"/>
      <c r="X148" s="79"/>
      <c r="Y148" s="78">
        <v>1640</v>
      </c>
      <c r="Z148" s="78">
        <v>6525</v>
      </c>
      <c r="AA148" s="78">
        <v>574</v>
      </c>
      <c r="AB148" s="78">
        <v>2296</v>
      </c>
      <c r="AC148" s="78"/>
    </row>
    <row r="149" s="39" customFormat="1" hidden="1" customHeight="1" spans="1:29">
      <c r="A149" s="49"/>
      <c r="B149" s="49"/>
      <c r="C149" s="55">
        <v>2</v>
      </c>
      <c r="D149" s="55" t="s">
        <v>591</v>
      </c>
      <c r="E149" s="55" t="s">
        <v>673</v>
      </c>
      <c r="F149" s="55" t="s">
        <v>591</v>
      </c>
      <c r="G149" s="55" t="s">
        <v>674</v>
      </c>
      <c r="H149" s="55" t="s">
        <v>146</v>
      </c>
      <c r="I149" s="55" t="s">
        <v>588</v>
      </c>
      <c r="J149" s="55" t="s">
        <v>589</v>
      </c>
      <c r="K149" s="84">
        <v>45383</v>
      </c>
      <c r="L149" s="55" t="s">
        <v>576</v>
      </c>
      <c r="M149" s="55" t="s">
        <v>675</v>
      </c>
      <c r="N149" s="69">
        <f t="shared" si="32"/>
        <v>43</v>
      </c>
      <c r="O149" s="69">
        <f t="shared" si="33"/>
        <v>43</v>
      </c>
      <c r="P149" s="69">
        <v>43</v>
      </c>
      <c r="Q149" s="69"/>
      <c r="R149" s="69"/>
      <c r="S149" s="69"/>
      <c r="T149" s="69"/>
      <c r="U149" s="69"/>
      <c r="V149" s="69"/>
      <c r="W149" s="69"/>
      <c r="X149" s="79"/>
      <c r="Y149" s="79"/>
      <c r="Z149" s="79"/>
      <c r="AA149" s="79"/>
      <c r="AB149" s="79"/>
      <c r="AC149" s="78"/>
    </row>
    <row r="150" s="39" customFormat="1" hidden="1" customHeight="1" spans="1:29">
      <c r="A150" s="49"/>
      <c r="B150" s="49"/>
      <c r="C150" s="55">
        <v>3</v>
      </c>
      <c r="D150" s="55" t="s">
        <v>591</v>
      </c>
      <c r="E150" s="55" t="s">
        <v>676</v>
      </c>
      <c r="F150" s="55" t="s">
        <v>591</v>
      </c>
      <c r="G150" s="55" t="s">
        <v>677</v>
      </c>
      <c r="H150" s="55" t="s">
        <v>146</v>
      </c>
      <c r="I150" s="55" t="s">
        <v>588</v>
      </c>
      <c r="J150" s="55" t="s">
        <v>589</v>
      </c>
      <c r="K150" s="84">
        <v>45383</v>
      </c>
      <c r="L150" s="55" t="s">
        <v>576</v>
      </c>
      <c r="M150" s="55" t="s">
        <v>678</v>
      </c>
      <c r="N150" s="69">
        <f t="shared" si="32"/>
        <v>1017.46</v>
      </c>
      <c r="O150" s="69">
        <f t="shared" si="33"/>
        <v>1017.46</v>
      </c>
      <c r="P150" s="69">
        <v>1017.46</v>
      </c>
      <c r="Q150" s="69"/>
      <c r="R150" s="69"/>
      <c r="S150" s="69"/>
      <c r="T150" s="69"/>
      <c r="U150" s="69"/>
      <c r="V150" s="69"/>
      <c r="W150" s="69"/>
      <c r="X150" s="79"/>
      <c r="Y150" s="79"/>
      <c r="Z150" s="79"/>
      <c r="AA150" s="79"/>
      <c r="AB150" s="79"/>
      <c r="AC150" s="78"/>
    </row>
    <row r="151" s="39" customFormat="1" hidden="1" customHeight="1" spans="1:29">
      <c r="A151" s="49"/>
      <c r="B151" s="49"/>
      <c r="C151" s="54" t="s">
        <v>679</v>
      </c>
      <c r="D151" s="54"/>
      <c r="E151" s="50"/>
      <c r="F151" s="50"/>
      <c r="G151" s="50">
        <f>G152+G161+G185+G190+G192</f>
        <v>37</v>
      </c>
      <c r="H151" s="50"/>
      <c r="I151" s="50"/>
      <c r="J151" s="50"/>
      <c r="K151" s="50"/>
      <c r="L151" s="50"/>
      <c r="M151" s="50"/>
      <c r="N151" s="65">
        <f t="shared" si="32"/>
        <v>21791.91761</v>
      </c>
      <c r="O151" s="69">
        <f t="shared" si="33"/>
        <v>21791.91761</v>
      </c>
      <c r="P151" s="65">
        <f t="shared" ref="N151:S151" si="41">P152+P161+P185+P190+P192</f>
        <v>15320</v>
      </c>
      <c r="Q151" s="65">
        <f t="shared" si="41"/>
        <v>4249</v>
      </c>
      <c r="R151" s="65">
        <f t="shared" si="41"/>
        <v>2074.9823</v>
      </c>
      <c r="S151" s="65">
        <f t="shared" si="41"/>
        <v>147.93531</v>
      </c>
      <c r="T151" s="65"/>
      <c r="U151" s="65"/>
      <c r="V151" s="65"/>
      <c r="W151" s="65"/>
      <c r="X151" s="76"/>
      <c r="Y151" s="76"/>
      <c r="Z151" s="76"/>
      <c r="AA151" s="76"/>
      <c r="AB151" s="76"/>
      <c r="AC151" s="76"/>
    </row>
    <row r="152" s="39" customFormat="1" hidden="1" customHeight="1" spans="1:29">
      <c r="A152" s="49"/>
      <c r="B152" s="49"/>
      <c r="C152" s="55" t="s">
        <v>128</v>
      </c>
      <c r="D152" s="55"/>
      <c r="E152" s="55"/>
      <c r="F152" s="55"/>
      <c r="G152" s="55">
        <v>8</v>
      </c>
      <c r="H152" s="55"/>
      <c r="I152" s="55"/>
      <c r="J152" s="55"/>
      <c r="K152" s="58"/>
      <c r="L152" s="55"/>
      <c r="M152" s="68">
        <f t="shared" ref="M152:T152" si="42">SUM(M153:M160)</f>
        <v>0</v>
      </c>
      <c r="N152" s="65">
        <f t="shared" ref="N152:N196" si="43">P152+Q152+R152+S152</f>
        <v>7586.316</v>
      </c>
      <c r="O152" s="69">
        <f t="shared" ref="O152:O196" si="44">P152+Q152+R152+S152+T152+U152+V152+W152</f>
        <v>7586.316</v>
      </c>
      <c r="P152" s="69">
        <f t="shared" si="42"/>
        <v>4963.47</v>
      </c>
      <c r="Q152" s="69">
        <f t="shared" si="42"/>
        <v>1041.59</v>
      </c>
      <c r="R152" s="69">
        <f t="shared" si="42"/>
        <v>1551.256</v>
      </c>
      <c r="S152" s="69">
        <f t="shared" si="42"/>
        <v>30</v>
      </c>
      <c r="T152" s="69">
        <f t="shared" si="42"/>
        <v>0</v>
      </c>
      <c r="U152" s="69"/>
      <c r="V152" s="69"/>
      <c r="W152" s="69"/>
      <c r="X152" s="77"/>
      <c r="Y152" s="77"/>
      <c r="Z152" s="79"/>
      <c r="AA152" s="98"/>
      <c r="AB152" s="98"/>
      <c r="AC152" s="98"/>
    </row>
    <row r="153" s="39" customFormat="1" hidden="1" customHeight="1" spans="1:29">
      <c r="A153" s="49"/>
      <c r="B153" s="49"/>
      <c r="C153" s="55">
        <v>1</v>
      </c>
      <c r="D153" s="88" t="s">
        <v>680</v>
      </c>
      <c r="E153" s="55" t="s">
        <v>681</v>
      </c>
      <c r="F153" s="78" t="s">
        <v>682</v>
      </c>
      <c r="G153" s="78" t="s">
        <v>683</v>
      </c>
      <c r="H153" s="78" t="s">
        <v>146</v>
      </c>
      <c r="I153" s="78" t="s">
        <v>684</v>
      </c>
      <c r="J153" s="78" t="s">
        <v>685</v>
      </c>
      <c r="K153" s="91">
        <v>45383</v>
      </c>
      <c r="L153" s="91">
        <v>45444</v>
      </c>
      <c r="M153" s="56" t="s">
        <v>686</v>
      </c>
      <c r="N153" s="65">
        <f t="shared" si="43"/>
        <v>1030</v>
      </c>
      <c r="O153" s="69">
        <f t="shared" si="44"/>
        <v>1030</v>
      </c>
      <c r="P153" s="92">
        <v>999.32</v>
      </c>
      <c r="Q153" s="92">
        <v>30.6799999999999</v>
      </c>
      <c r="R153" s="92"/>
      <c r="S153" s="92"/>
      <c r="T153" s="69"/>
      <c r="U153" s="69"/>
      <c r="V153" s="94"/>
      <c r="W153" s="69"/>
      <c r="X153" s="78"/>
      <c r="Y153" s="99">
        <v>800</v>
      </c>
      <c r="Z153" s="99"/>
      <c r="AA153" s="99">
        <v>800</v>
      </c>
      <c r="AB153" s="99"/>
      <c r="AC153" s="76"/>
    </row>
    <row r="154" s="39" customFormat="1" hidden="1" customHeight="1" spans="1:29">
      <c r="A154" s="49"/>
      <c r="B154" s="49"/>
      <c r="C154" s="55">
        <v>2</v>
      </c>
      <c r="D154" s="88" t="s">
        <v>680</v>
      </c>
      <c r="E154" s="55" t="s">
        <v>687</v>
      </c>
      <c r="F154" s="78" t="s">
        <v>688</v>
      </c>
      <c r="G154" s="78" t="s">
        <v>689</v>
      </c>
      <c r="H154" s="78" t="s">
        <v>146</v>
      </c>
      <c r="I154" s="78" t="s">
        <v>684</v>
      </c>
      <c r="J154" s="78" t="s">
        <v>685</v>
      </c>
      <c r="K154" s="91">
        <v>45383</v>
      </c>
      <c r="L154" s="91">
        <v>45809</v>
      </c>
      <c r="M154" s="78" t="s">
        <v>690</v>
      </c>
      <c r="N154" s="65">
        <f t="shared" si="43"/>
        <v>1232.91</v>
      </c>
      <c r="O154" s="69">
        <f t="shared" si="44"/>
        <v>1232.91</v>
      </c>
      <c r="P154" s="92">
        <v>800</v>
      </c>
      <c r="Q154" s="92">
        <v>362.91</v>
      </c>
      <c r="R154" s="92">
        <v>40</v>
      </c>
      <c r="S154" s="92">
        <v>30</v>
      </c>
      <c r="T154" s="69"/>
      <c r="U154" s="69"/>
      <c r="V154" s="69"/>
      <c r="W154" s="69"/>
      <c r="X154" s="78"/>
      <c r="Y154" s="99">
        <v>130</v>
      </c>
      <c r="Z154" s="99"/>
      <c r="AA154" s="99">
        <v>130</v>
      </c>
      <c r="AB154" s="99"/>
      <c r="AC154" s="76"/>
    </row>
    <row r="155" s="39" customFormat="1" hidden="1" customHeight="1" spans="1:29">
      <c r="A155" s="49"/>
      <c r="B155" s="49"/>
      <c r="C155" s="55">
        <v>3</v>
      </c>
      <c r="D155" s="88" t="s">
        <v>680</v>
      </c>
      <c r="E155" s="55" t="s">
        <v>691</v>
      </c>
      <c r="F155" s="78" t="s">
        <v>692</v>
      </c>
      <c r="G155" s="79" t="s">
        <v>693</v>
      </c>
      <c r="H155" s="78" t="s">
        <v>146</v>
      </c>
      <c r="I155" s="78" t="s">
        <v>460</v>
      </c>
      <c r="J155" s="78" t="s">
        <v>694</v>
      </c>
      <c r="K155" s="91">
        <v>45383</v>
      </c>
      <c r="L155" s="91">
        <v>45627</v>
      </c>
      <c r="M155" s="78" t="s">
        <v>695</v>
      </c>
      <c r="N155" s="65">
        <f t="shared" si="43"/>
        <v>381.48</v>
      </c>
      <c r="O155" s="69">
        <f t="shared" si="44"/>
        <v>381.48</v>
      </c>
      <c r="P155" s="92">
        <v>267</v>
      </c>
      <c r="Q155" s="92">
        <v>99.48</v>
      </c>
      <c r="R155" s="92">
        <v>15</v>
      </c>
      <c r="S155" s="92"/>
      <c r="T155" s="69"/>
      <c r="U155" s="69"/>
      <c r="V155" s="69"/>
      <c r="W155" s="69"/>
      <c r="X155" s="78"/>
      <c r="Y155" s="99">
        <v>30</v>
      </c>
      <c r="Z155" s="99">
        <v>30</v>
      </c>
      <c r="AA155" s="99">
        <v>30</v>
      </c>
      <c r="AB155" s="99">
        <v>30</v>
      </c>
      <c r="AC155" s="76"/>
    </row>
    <row r="156" s="39" customFormat="1" hidden="1" customHeight="1" spans="1:29">
      <c r="A156" s="49"/>
      <c r="B156" s="49"/>
      <c r="C156" s="55">
        <v>4</v>
      </c>
      <c r="D156" s="88" t="s">
        <v>680</v>
      </c>
      <c r="E156" s="55" t="s">
        <v>696</v>
      </c>
      <c r="F156" s="78" t="s">
        <v>697</v>
      </c>
      <c r="G156" s="79" t="s">
        <v>698</v>
      </c>
      <c r="H156" s="78" t="s">
        <v>146</v>
      </c>
      <c r="I156" s="78" t="s">
        <v>460</v>
      </c>
      <c r="J156" s="78" t="s">
        <v>694</v>
      </c>
      <c r="K156" s="91">
        <v>45383</v>
      </c>
      <c r="L156" s="91">
        <v>45627</v>
      </c>
      <c r="M156" s="56" t="s">
        <v>699</v>
      </c>
      <c r="N156" s="65">
        <f t="shared" si="43"/>
        <v>2042.52</v>
      </c>
      <c r="O156" s="69">
        <f t="shared" si="44"/>
        <v>2042.52</v>
      </c>
      <c r="P156" s="92">
        <v>1429</v>
      </c>
      <c r="Q156" s="92">
        <v>548.52</v>
      </c>
      <c r="R156" s="92">
        <v>65</v>
      </c>
      <c r="S156" s="92"/>
      <c r="T156" s="69"/>
      <c r="U156" s="69"/>
      <c r="V156" s="69"/>
      <c r="W156" s="69"/>
      <c r="X156" s="79"/>
      <c r="Y156" s="99">
        <v>1120</v>
      </c>
      <c r="Z156" s="99">
        <v>1120</v>
      </c>
      <c r="AA156" s="99">
        <v>1120</v>
      </c>
      <c r="AB156" s="99">
        <v>1120</v>
      </c>
      <c r="AC156" s="76"/>
    </row>
    <row r="157" s="39" customFormat="1" hidden="1" customHeight="1" spans="1:29">
      <c r="A157" s="49"/>
      <c r="B157" s="49"/>
      <c r="C157" s="55">
        <v>5</v>
      </c>
      <c r="D157" s="88" t="s">
        <v>680</v>
      </c>
      <c r="E157" s="89" t="s">
        <v>700</v>
      </c>
      <c r="F157" s="78" t="s">
        <v>325</v>
      </c>
      <c r="G157" s="78" t="s">
        <v>701</v>
      </c>
      <c r="H157" s="78" t="s">
        <v>146</v>
      </c>
      <c r="I157" s="93" t="s">
        <v>702</v>
      </c>
      <c r="J157" s="78" t="s">
        <v>694</v>
      </c>
      <c r="K157" s="91">
        <v>45383</v>
      </c>
      <c r="L157" s="91">
        <v>45627</v>
      </c>
      <c r="M157" s="78" t="s">
        <v>703</v>
      </c>
      <c r="N157" s="65">
        <f t="shared" si="43"/>
        <v>1398.15</v>
      </c>
      <c r="O157" s="69">
        <f t="shared" si="44"/>
        <v>1398.15</v>
      </c>
      <c r="P157" s="92">
        <v>1398.15</v>
      </c>
      <c r="Q157" s="92">
        <v>0</v>
      </c>
      <c r="R157" s="92"/>
      <c r="S157" s="92"/>
      <c r="T157" s="69"/>
      <c r="U157" s="69"/>
      <c r="V157" s="69"/>
      <c r="W157" s="69"/>
      <c r="X157" s="79"/>
      <c r="Y157" s="99">
        <v>2000</v>
      </c>
      <c r="Z157" s="99"/>
      <c r="AA157" s="99">
        <v>2000</v>
      </c>
      <c r="AB157" s="99"/>
      <c r="AC157" s="76"/>
    </row>
    <row r="158" s="39" customFormat="1" hidden="1" customHeight="1" spans="1:29">
      <c r="A158" s="49"/>
      <c r="B158" s="49"/>
      <c r="C158" s="55">
        <v>6</v>
      </c>
      <c r="D158" s="88" t="s">
        <v>680</v>
      </c>
      <c r="E158" s="83" t="s">
        <v>704</v>
      </c>
      <c r="F158" s="78" t="s">
        <v>705</v>
      </c>
      <c r="G158" s="78" t="s">
        <v>706</v>
      </c>
      <c r="H158" s="78" t="s">
        <v>387</v>
      </c>
      <c r="I158" s="93" t="s">
        <v>292</v>
      </c>
      <c r="J158" s="78" t="s">
        <v>707</v>
      </c>
      <c r="K158" s="91">
        <v>45383</v>
      </c>
      <c r="L158" s="91">
        <v>45627</v>
      </c>
      <c r="M158" s="78" t="s">
        <v>708</v>
      </c>
      <c r="N158" s="65">
        <f t="shared" si="43"/>
        <v>1000</v>
      </c>
      <c r="O158" s="69">
        <f t="shared" si="44"/>
        <v>1000</v>
      </c>
      <c r="P158" s="92"/>
      <c r="Q158" s="92">
        <v>0</v>
      </c>
      <c r="R158" s="95">
        <v>1000</v>
      </c>
      <c r="S158" s="92"/>
      <c r="T158" s="69"/>
      <c r="U158" s="69"/>
      <c r="V158" s="69"/>
      <c r="W158" s="69"/>
      <c r="X158" s="79"/>
      <c r="Y158" s="99">
        <v>1000</v>
      </c>
      <c r="Z158" s="99"/>
      <c r="AA158" s="99">
        <v>1000</v>
      </c>
      <c r="AB158" s="99"/>
      <c r="AC158" s="76"/>
    </row>
    <row r="159" s="39" customFormat="1" hidden="1" customHeight="1" spans="1:29">
      <c r="A159" s="49"/>
      <c r="B159" s="49"/>
      <c r="C159" s="55">
        <v>7</v>
      </c>
      <c r="D159" s="88" t="s">
        <v>680</v>
      </c>
      <c r="E159" s="55" t="s">
        <v>709</v>
      </c>
      <c r="F159" s="78" t="s">
        <v>325</v>
      </c>
      <c r="G159" s="78" t="s">
        <v>710</v>
      </c>
      <c r="H159" s="78" t="s">
        <v>146</v>
      </c>
      <c r="I159" s="79" t="s">
        <v>460</v>
      </c>
      <c r="J159" s="78" t="s">
        <v>694</v>
      </c>
      <c r="K159" s="91">
        <v>45383</v>
      </c>
      <c r="L159" s="91">
        <v>45627</v>
      </c>
      <c r="M159" s="78" t="s">
        <v>711</v>
      </c>
      <c r="N159" s="65">
        <f t="shared" si="43"/>
        <v>431.256</v>
      </c>
      <c r="O159" s="69">
        <f t="shared" si="44"/>
        <v>431.256</v>
      </c>
      <c r="P159" s="92"/>
      <c r="Q159" s="92">
        <v>0</v>
      </c>
      <c r="R159" s="92">
        <v>431.256</v>
      </c>
      <c r="S159" s="92"/>
      <c r="T159" s="69"/>
      <c r="U159" s="69"/>
      <c r="V159" s="94"/>
      <c r="W159" s="69"/>
      <c r="X159" s="78"/>
      <c r="Y159" s="99"/>
      <c r="Z159" s="99"/>
      <c r="AA159" s="99"/>
      <c r="AB159" s="99"/>
      <c r="AC159" s="76"/>
    </row>
    <row r="160" s="39" customFormat="1" hidden="1" customHeight="1" spans="1:29">
      <c r="A160" s="49"/>
      <c r="B160" s="49"/>
      <c r="C160" s="55">
        <v>8</v>
      </c>
      <c r="D160" s="88" t="s">
        <v>680</v>
      </c>
      <c r="E160" s="55" t="s">
        <v>712</v>
      </c>
      <c r="F160" s="78" t="s">
        <v>680</v>
      </c>
      <c r="G160" s="78" t="s">
        <v>713</v>
      </c>
      <c r="H160" s="78" t="s">
        <v>146</v>
      </c>
      <c r="I160" s="78" t="s">
        <v>714</v>
      </c>
      <c r="J160" s="78" t="s">
        <v>715</v>
      </c>
      <c r="K160" s="91">
        <v>45383</v>
      </c>
      <c r="L160" s="91">
        <v>45627</v>
      </c>
      <c r="M160" s="78" t="s">
        <v>716</v>
      </c>
      <c r="N160" s="65">
        <f t="shared" si="43"/>
        <v>70</v>
      </c>
      <c r="O160" s="69">
        <f t="shared" si="44"/>
        <v>70</v>
      </c>
      <c r="P160" s="92">
        <v>70</v>
      </c>
      <c r="Q160" s="92">
        <v>0</v>
      </c>
      <c r="R160" s="92"/>
      <c r="S160" s="92"/>
      <c r="T160" s="69"/>
      <c r="U160" s="69"/>
      <c r="V160" s="69"/>
      <c r="W160" s="69"/>
      <c r="X160" s="78"/>
      <c r="Y160" s="99">
        <v>157</v>
      </c>
      <c r="Z160" s="99">
        <v>385</v>
      </c>
      <c r="AA160" s="99">
        <v>19</v>
      </c>
      <c r="AB160" s="99">
        <v>50</v>
      </c>
      <c r="AC160" s="78"/>
    </row>
    <row r="161" s="39" customFormat="1" hidden="1" customHeight="1" spans="1:29">
      <c r="A161" s="49"/>
      <c r="B161" s="49"/>
      <c r="C161" s="55" t="s">
        <v>196</v>
      </c>
      <c r="D161" s="55"/>
      <c r="E161" s="55"/>
      <c r="F161" s="55"/>
      <c r="G161" s="55">
        <f>G162+G176</f>
        <v>21</v>
      </c>
      <c r="H161" s="55"/>
      <c r="I161" s="55"/>
      <c r="J161" s="55"/>
      <c r="K161" s="73"/>
      <c r="L161" s="73"/>
      <c r="M161" s="68">
        <f>M162+M185</f>
        <v>0</v>
      </c>
      <c r="N161" s="65">
        <f t="shared" si="43"/>
        <v>8688.04</v>
      </c>
      <c r="O161" s="69">
        <f t="shared" si="44"/>
        <v>8688.04</v>
      </c>
      <c r="P161" s="69">
        <f>P162+P176</f>
        <v>5862.84839</v>
      </c>
      <c r="Q161" s="69">
        <f t="shared" ref="N161:S161" si="45">Q162+Q176</f>
        <v>2463.86531</v>
      </c>
      <c r="R161" s="69">
        <f t="shared" si="45"/>
        <v>361.3263</v>
      </c>
      <c r="S161" s="69">
        <f t="shared" si="45"/>
        <v>0</v>
      </c>
      <c r="T161" s="69"/>
      <c r="U161" s="69"/>
      <c r="V161" s="69"/>
      <c r="W161" s="69"/>
      <c r="X161" s="77"/>
      <c r="Y161" s="77"/>
      <c r="Z161" s="79"/>
      <c r="AA161" s="98"/>
      <c r="AB161" s="98"/>
      <c r="AC161" s="98"/>
    </row>
    <row r="162" s="39" customFormat="1" hidden="1" customHeight="1" spans="1:29">
      <c r="A162" s="49"/>
      <c r="B162" s="49"/>
      <c r="C162" s="55" t="s">
        <v>717</v>
      </c>
      <c r="D162" s="55"/>
      <c r="E162" s="55"/>
      <c r="F162" s="55"/>
      <c r="G162" s="55">
        <v>13</v>
      </c>
      <c r="H162" s="55"/>
      <c r="I162" s="55"/>
      <c r="J162" s="55"/>
      <c r="K162" s="73"/>
      <c r="L162" s="73"/>
      <c r="M162" s="68">
        <f t="shared" ref="M162:S162" si="46">SUM(M163:M175)</f>
        <v>0</v>
      </c>
      <c r="N162" s="65">
        <f t="shared" si="43"/>
        <v>5036.09</v>
      </c>
      <c r="O162" s="69">
        <f t="shared" si="44"/>
        <v>5036.09</v>
      </c>
      <c r="P162" s="69">
        <f t="shared" si="46"/>
        <v>3360</v>
      </c>
      <c r="Q162" s="69">
        <f t="shared" si="46"/>
        <v>1471.09</v>
      </c>
      <c r="R162" s="69">
        <f t="shared" si="46"/>
        <v>205</v>
      </c>
      <c r="S162" s="69">
        <f t="shared" si="46"/>
        <v>0</v>
      </c>
      <c r="T162" s="69"/>
      <c r="U162" s="69"/>
      <c r="V162" s="69"/>
      <c r="W162" s="69"/>
      <c r="X162" s="77"/>
      <c r="Y162" s="77"/>
      <c r="Z162" s="79"/>
      <c r="AA162" s="98"/>
      <c r="AB162" s="98"/>
      <c r="AC162" s="98"/>
    </row>
    <row r="163" s="39" customFormat="1" hidden="1" customHeight="1" spans="1:29">
      <c r="A163" s="49"/>
      <c r="B163" s="49"/>
      <c r="C163" s="55">
        <v>1</v>
      </c>
      <c r="D163" s="88" t="s">
        <v>680</v>
      </c>
      <c r="E163" s="90" t="s">
        <v>718</v>
      </c>
      <c r="F163" s="85" t="s">
        <v>719</v>
      </c>
      <c r="G163" s="85" t="s">
        <v>720</v>
      </c>
      <c r="H163" s="85" t="s">
        <v>146</v>
      </c>
      <c r="I163" s="85" t="s">
        <v>721</v>
      </c>
      <c r="J163" s="85" t="s">
        <v>722</v>
      </c>
      <c r="K163" s="91">
        <v>45383</v>
      </c>
      <c r="L163" s="91">
        <v>45627</v>
      </c>
      <c r="M163" s="85" t="s">
        <v>723</v>
      </c>
      <c r="N163" s="65">
        <f t="shared" si="43"/>
        <v>335.33</v>
      </c>
      <c r="O163" s="69">
        <f t="shared" si="44"/>
        <v>335.33</v>
      </c>
      <c r="P163" s="92">
        <v>234</v>
      </c>
      <c r="Q163" s="92">
        <v>89.33</v>
      </c>
      <c r="R163" s="92">
        <v>12</v>
      </c>
      <c r="S163" s="92"/>
      <c r="T163" s="69"/>
      <c r="U163" s="69"/>
      <c r="V163" s="69"/>
      <c r="W163" s="69"/>
      <c r="X163" s="96"/>
      <c r="Y163" s="99">
        <v>135</v>
      </c>
      <c r="Z163" s="99">
        <v>743</v>
      </c>
      <c r="AA163" s="99">
        <v>27</v>
      </c>
      <c r="AB163" s="99">
        <v>86</v>
      </c>
      <c r="AC163" s="78"/>
    </row>
    <row r="164" s="39" customFormat="1" hidden="1" customHeight="1" spans="1:29">
      <c r="A164" s="49"/>
      <c r="B164" s="49"/>
      <c r="C164" s="55">
        <v>2</v>
      </c>
      <c r="D164" s="88" t="s">
        <v>680</v>
      </c>
      <c r="E164" s="90" t="s">
        <v>724</v>
      </c>
      <c r="F164" s="85" t="s">
        <v>725</v>
      </c>
      <c r="G164" s="85" t="s">
        <v>726</v>
      </c>
      <c r="H164" s="85" t="s">
        <v>146</v>
      </c>
      <c r="I164" s="85" t="s">
        <v>721</v>
      </c>
      <c r="J164" s="85" t="s">
        <v>722</v>
      </c>
      <c r="K164" s="91">
        <v>45383</v>
      </c>
      <c r="L164" s="91">
        <v>45627</v>
      </c>
      <c r="M164" s="85" t="s">
        <v>727</v>
      </c>
      <c r="N164" s="65">
        <f t="shared" si="43"/>
        <v>441.5</v>
      </c>
      <c r="O164" s="69">
        <f t="shared" si="44"/>
        <v>441.5</v>
      </c>
      <c r="P164" s="92">
        <v>309</v>
      </c>
      <c r="Q164" s="92">
        <v>116.5</v>
      </c>
      <c r="R164" s="92">
        <v>16</v>
      </c>
      <c r="S164" s="92"/>
      <c r="T164" s="69"/>
      <c r="U164" s="69"/>
      <c r="V164" s="69"/>
      <c r="W164" s="69"/>
      <c r="X164" s="96"/>
      <c r="Y164" s="99">
        <v>112</v>
      </c>
      <c r="Z164" s="99">
        <v>761</v>
      </c>
      <c r="AA164" s="99">
        <v>11</v>
      </c>
      <c r="AB164" s="99">
        <v>75</v>
      </c>
      <c r="AC164" s="78"/>
    </row>
    <row r="165" s="39" customFormat="1" hidden="1" customHeight="1" spans="1:29">
      <c r="A165" s="49"/>
      <c r="B165" s="49"/>
      <c r="C165" s="55">
        <v>3</v>
      </c>
      <c r="D165" s="88" t="s">
        <v>680</v>
      </c>
      <c r="E165" s="90" t="s">
        <v>728</v>
      </c>
      <c r="F165" s="85" t="s">
        <v>729</v>
      </c>
      <c r="G165" s="85" t="s">
        <v>730</v>
      </c>
      <c r="H165" s="85" t="s">
        <v>146</v>
      </c>
      <c r="I165" s="85" t="s">
        <v>721</v>
      </c>
      <c r="J165" s="85" t="s">
        <v>722</v>
      </c>
      <c r="K165" s="91">
        <v>45383</v>
      </c>
      <c r="L165" s="91">
        <v>45627</v>
      </c>
      <c r="M165" s="85" t="s">
        <v>731</v>
      </c>
      <c r="N165" s="65">
        <f t="shared" si="43"/>
        <v>717.16</v>
      </c>
      <c r="O165" s="69">
        <f t="shared" si="44"/>
        <v>717.16</v>
      </c>
      <c r="P165" s="92">
        <v>502</v>
      </c>
      <c r="Q165" s="92">
        <v>189.16</v>
      </c>
      <c r="R165" s="92">
        <v>26</v>
      </c>
      <c r="S165" s="92"/>
      <c r="T165" s="94"/>
      <c r="U165" s="69"/>
      <c r="V165" s="69"/>
      <c r="W165" s="69"/>
      <c r="X165" s="96"/>
      <c r="Y165" s="99">
        <v>88</v>
      </c>
      <c r="Z165" s="99">
        <v>352</v>
      </c>
      <c r="AA165" s="99">
        <v>12</v>
      </c>
      <c r="AB165" s="99">
        <v>43</v>
      </c>
      <c r="AC165" s="78"/>
    </row>
    <row r="166" s="39" customFormat="1" hidden="1" customHeight="1" spans="1:29">
      <c r="A166" s="49"/>
      <c r="B166" s="49"/>
      <c r="C166" s="55">
        <v>4</v>
      </c>
      <c r="D166" s="88" t="s">
        <v>680</v>
      </c>
      <c r="E166" s="90" t="s">
        <v>732</v>
      </c>
      <c r="F166" s="85" t="s">
        <v>733</v>
      </c>
      <c r="G166" s="85" t="s">
        <v>734</v>
      </c>
      <c r="H166" s="85" t="s">
        <v>146</v>
      </c>
      <c r="I166" s="85" t="s">
        <v>721</v>
      </c>
      <c r="J166" s="85" t="s">
        <v>722</v>
      </c>
      <c r="K166" s="91">
        <v>45383</v>
      </c>
      <c r="L166" s="91">
        <v>45627</v>
      </c>
      <c r="M166" s="85" t="s">
        <v>735</v>
      </c>
      <c r="N166" s="65">
        <f t="shared" si="43"/>
        <v>881.63</v>
      </c>
      <c r="O166" s="69">
        <f t="shared" si="44"/>
        <v>881.63</v>
      </c>
      <c r="P166" s="92">
        <v>617</v>
      </c>
      <c r="Q166" s="92">
        <v>224.63</v>
      </c>
      <c r="R166" s="92">
        <v>40</v>
      </c>
      <c r="S166" s="92"/>
      <c r="T166" s="94"/>
      <c r="U166" s="69"/>
      <c r="V166" s="69"/>
      <c r="W166" s="69"/>
      <c r="X166" s="96"/>
      <c r="Y166" s="99">
        <v>194</v>
      </c>
      <c r="Z166" s="99">
        <v>1374</v>
      </c>
      <c r="AA166" s="99">
        <v>95</v>
      </c>
      <c r="AB166" s="99">
        <v>686</v>
      </c>
      <c r="AC166" s="78"/>
    </row>
    <row r="167" s="39" customFormat="1" hidden="1" customHeight="1" spans="1:29">
      <c r="A167" s="49"/>
      <c r="B167" s="49"/>
      <c r="C167" s="55">
        <v>5</v>
      </c>
      <c r="D167" s="88" t="s">
        <v>680</v>
      </c>
      <c r="E167" s="90" t="s">
        <v>736</v>
      </c>
      <c r="F167" s="85" t="s">
        <v>737</v>
      </c>
      <c r="G167" s="85" t="s">
        <v>738</v>
      </c>
      <c r="H167" s="85" t="s">
        <v>146</v>
      </c>
      <c r="I167" s="85" t="s">
        <v>721</v>
      </c>
      <c r="J167" s="85" t="s">
        <v>722</v>
      </c>
      <c r="K167" s="91">
        <v>45383</v>
      </c>
      <c r="L167" s="91">
        <v>45627</v>
      </c>
      <c r="M167" s="85" t="s">
        <v>739</v>
      </c>
      <c r="N167" s="65">
        <f t="shared" si="43"/>
        <v>163.96</v>
      </c>
      <c r="O167" s="69">
        <f t="shared" si="44"/>
        <v>163.96</v>
      </c>
      <c r="P167" s="92">
        <v>81.98</v>
      </c>
      <c r="Q167" s="92">
        <v>73.98</v>
      </c>
      <c r="R167" s="92">
        <v>8</v>
      </c>
      <c r="S167" s="92"/>
      <c r="T167" s="94"/>
      <c r="U167" s="69"/>
      <c r="V167" s="69"/>
      <c r="W167" s="69"/>
      <c r="X167" s="96"/>
      <c r="Y167" s="99">
        <v>173</v>
      </c>
      <c r="Z167" s="99">
        <v>876</v>
      </c>
      <c r="AA167" s="99">
        <v>54</v>
      </c>
      <c r="AB167" s="99">
        <v>299</v>
      </c>
      <c r="AC167" s="78"/>
    </row>
    <row r="168" s="39" customFormat="1" hidden="1" customHeight="1" spans="1:29">
      <c r="A168" s="49"/>
      <c r="B168" s="49"/>
      <c r="C168" s="55">
        <v>6</v>
      </c>
      <c r="D168" s="88" t="s">
        <v>680</v>
      </c>
      <c r="E168" s="90" t="s">
        <v>740</v>
      </c>
      <c r="F168" s="85" t="s">
        <v>741</v>
      </c>
      <c r="G168" s="85" t="s">
        <v>742</v>
      </c>
      <c r="H168" s="85" t="s">
        <v>146</v>
      </c>
      <c r="I168" s="85" t="s">
        <v>721</v>
      </c>
      <c r="J168" s="85" t="s">
        <v>722</v>
      </c>
      <c r="K168" s="91">
        <v>45383</v>
      </c>
      <c r="L168" s="91">
        <v>45627</v>
      </c>
      <c r="M168" s="85" t="s">
        <v>743</v>
      </c>
      <c r="N168" s="65">
        <f t="shared" si="43"/>
        <v>264.99</v>
      </c>
      <c r="O168" s="69">
        <f t="shared" si="44"/>
        <v>264.99</v>
      </c>
      <c r="P168" s="92">
        <v>185</v>
      </c>
      <c r="Q168" s="92">
        <v>69.99</v>
      </c>
      <c r="R168" s="92">
        <v>10</v>
      </c>
      <c r="S168" s="92"/>
      <c r="T168" s="94"/>
      <c r="U168" s="69"/>
      <c r="V168" s="69"/>
      <c r="W168" s="69"/>
      <c r="X168" s="96"/>
      <c r="Y168" s="99">
        <v>97</v>
      </c>
      <c r="Z168" s="99">
        <v>585</v>
      </c>
      <c r="AA168" s="99">
        <v>34</v>
      </c>
      <c r="AB168" s="99">
        <v>202</v>
      </c>
      <c r="AC168" s="78"/>
    </row>
    <row r="169" s="39" customFormat="1" hidden="1" customHeight="1" spans="1:29">
      <c r="A169" s="49"/>
      <c r="B169" s="49"/>
      <c r="C169" s="55">
        <v>7</v>
      </c>
      <c r="D169" s="88" t="s">
        <v>680</v>
      </c>
      <c r="E169" s="90" t="s">
        <v>744</v>
      </c>
      <c r="F169" s="85" t="s">
        <v>729</v>
      </c>
      <c r="G169" s="85" t="s">
        <v>745</v>
      </c>
      <c r="H169" s="85" t="s">
        <v>146</v>
      </c>
      <c r="I169" s="85" t="s">
        <v>721</v>
      </c>
      <c r="J169" s="85" t="s">
        <v>722</v>
      </c>
      <c r="K169" s="91">
        <v>45383</v>
      </c>
      <c r="L169" s="91">
        <v>45627</v>
      </c>
      <c r="M169" s="85" t="s">
        <v>746</v>
      </c>
      <c r="N169" s="65">
        <f t="shared" si="43"/>
        <v>148.47</v>
      </c>
      <c r="O169" s="69">
        <f t="shared" si="44"/>
        <v>148.47</v>
      </c>
      <c r="P169" s="92">
        <v>74.24</v>
      </c>
      <c r="Q169" s="92">
        <v>66.23</v>
      </c>
      <c r="R169" s="92">
        <v>8</v>
      </c>
      <c r="S169" s="92"/>
      <c r="T169" s="94"/>
      <c r="U169" s="69"/>
      <c r="V169" s="69"/>
      <c r="W169" s="69"/>
      <c r="X169" s="96"/>
      <c r="Y169" s="99">
        <v>88</v>
      </c>
      <c r="Z169" s="99">
        <v>352</v>
      </c>
      <c r="AA169" s="99">
        <v>12</v>
      </c>
      <c r="AB169" s="99">
        <v>43</v>
      </c>
      <c r="AC169" s="78"/>
    </row>
    <row r="170" s="39" customFormat="1" hidden="1" customHeight="1" spans="1:29">
      <c r="A170" s="49"/>
      <c r="B170" s="49"/>
      <c r="C170" s="55">
        <v>8</v>
      </c>
      <c r="D170" s="88" t="s">
        <v>680</v>
      </c>
      <c r="E170" s="90" t="s">
        <v>747</v>
      </c>
      <c r="F170" s="85" t="s">
        <v>748</v>
      </c>
      <c r="G170" s="85" t="s">
        <v>749</v>
      </c>
      <c r="H170" s="85" t="s">
        <v>146</v>
      </c>
      <c r="I170" s="85" t="s">
        <v>721</v>
      </c>
      <c r="J170" s="85" t="s">
        <v>722</v>
      </c>
      <c r="K170" s="91">
        <v>45383</v>
      </c>
      <c r="L170" s="91">
        <v>45627</v>
      </c>
      <c r="M170" s="85" t="s">
        <v>750</v>
      </c>
      <c r="N170" s="65">
        <f t="shared" si="43"/>
        <v>449.92</v>
      </c>
      <c r="O170" s="69">
        <f t="shared" si="44"/>
        <v>449.92</v>
      </c>
      <c r="P170" s="92">
        <v>314</v>
      </c>
      <c r="Q170" s="92">
        <v>105.92</v>
      </c>
      <c r="R170" s="92">
        <v>30</v>
      </c>
      <c r="S170" s="92"/>
      <c r="T170" s="94"/>
      <c r="U170" s="69"/>
      <c r="V170" s="69"/>
      <c r="W170" s="69"/>
      <c r="X170" s="96"/>
      <c r="Y170" s="99">
        <v>125</v>
      </c>
      <c r="Z170" s="99">
        <v>632</v>
      </c>
      <c r="AA170" s="99">
        <v>64</v>
      </c>
      <c r="AB170" s="99">
        <v>297</v>
      </c>
      <c r="AC170" s="78"/>
    </row>
    <row r="171" s="39" customFormat="1" hidden="1" customHeight="1" spans="1:29">
      <c r="A171" s="49"/>
      <c r="B171" s="49"/>
      <c r="C171" s="55">
        <v>9</v>
      </c>
      <c r="D171" s="88" t="s">
        <v>680</v>
      </c>
      <c r="E171" s="90" t="s">
        <v>751</v>
      </c>
      <c r="F171" s="85" t="s">
        <v>752</v>
      </c>
      <c r="G171" s="85" t="s">
        <v>753</v>
      </c>
      <c r="H171" s="85" t="s">
        <v>146</v>
      </c>
      <c r="I171" s="85" t="s">
        <v>721</v>
      </c>
      <c r="J171" s="85" t="s">
        <v>722</v>
      </c>
      <c r="K171" s="91">
        <v>45383</v>
      </c>
      <c r="L171" s="91">
        <v>45627</v>
      </c>
      <c r="M171" s="85" t="s">
        <v>754</v>
      </c>
      <c r="N171" s="65">
        <f t="shared" si="43"/>
        <v>351.32</v>
      </c>
      <c r="O171" s="69">
        <f t="shared" si="44"/>
        <v>351.32</v>
      </c>
      <c r="P171" s="92">
        <v>245</v>
      </c>
      <c r="Q171" s="92">
        <v>86.32</v>
      </c>
      <c r="R171" s="92">
        <v>20</v>
      </c>
      <c r="S171" s="92"/>
      <c r="T171" s="94"/>
      <c r="U171" s="69"/>
      <c r="V171" s="69"/>
      <c r="W171" s="69"/>
      <c r="X171" s="96"/>
      <c r="Y171" s="99">
        <v>91</v>
      </c>
      <c r="Z171" s="99">
        <v>556</v>
      </c>
      <c r="AA171" s="99">
        <v>39</v>
      </c>
      <c r="AB171" s="99">
        <v>187</v>
      </c>
      <c r="AC171" s="78"/>
    </row>
    <row r="172" s="39" customFormat="1" hidden="1" customHeight="1" spans="1:29">
      <c r="A172" s="49"/>
      <c r="B172" s="49"/>
      <c r="C172" s="55">
        <v>10</v>
      </c>
      <c r="D172" s="88" t="s">
        <v>680</v>
      </c>
      <c r="E172" s="90" t="s">
        <v>755</v>
      </c>
      <c r="F172" s="85" t="s">
        <v>756</v>
      </c>
      <c r="G172" s="85" t="s">
        <v>757</v>
      </c>
      <c r="H172" s="85" t="s">
        <v>146</v>
      </c>
      <c r="I172" s="85" t="s">
        <v>721</v>
      </c>
      <c r="J172" s="85" t="s">
        <v>722</v>
      </c>
      <c r="K172" s="91">
        <v>45383</v>
      </c>
      <c r="L172" s="91">
        <v>45627</v>
      </c>
      <c r="M172" s="85" t="s">
        <v>758</v>
      </c>
      <c r="N172" s="65">
        <f t="shared" si="43"/>
        <v>287.23</v>
      </c>
      <c r="O172" s="69">
        <f t="shared" si="44"/>
        <v>287.23</v>
      </c>
      <c r="P172" s="92">
        <v>201</v>
      </c>
      <c r="Q172" s="92">
        <v>71.23</v>
      </c>
      <c r="R172" s="92">
        <v>15</v>
      </c>
      <c r="S172" s="92"/>
      <c r="T172" s="94"/>
      <c r="U172" s="69"/>
      <c r="V172" s="69"/>
      <c r="W172" s="69"/>
      <c r="X172" s="96"/>
      <c r="Y172" s="99">
        <v>137</v>
      </c>
      <c r="Z172" s="99">
        <v>735</v>
      </c>
      <c r="AA172" s="99">
        <v>78</v>
      </c>
      <c r="AB172" s="99">
        <v>399</v>
      </c>
      <c r="AC172" s="78"/>
    </row>
    <row r="173" s="39" customFormat="1" hidden="1" customHeight="1" spans="1:29">
      <c r="A173" s="49"/>
      <c r="B173" s="49"/>
      <c r="C173" s="55">
        <v>11</v>
      </c>
      <c r="D173" s="88" t="s">
        <v>680</v>
      </c>
      <c r="E173" s="90" t="s">
        <v>759</v>
      </c>
      <c r="F173" s="85" t="s">
        <v>760</v>
      </c>
      <c r="G173" s="85" t="s">
        <v>761</v>
      </c>
      <c r="H173" s="85" t="s">
        <v>146</v>
      </c>
      <c r="I173" s="85" t="s">
        <v>721</v>
      </c>
      <c r="J173" s="85" t="s">
        <v>722</v>
      </c>
      <c r="K173" s="91">
        <v>45383</v>
      </c>
      <c r="L173" s="91">
        <v>45627</v>
      </c>
      <c r="M173" s="85" t="s">
        <v>762</v>
      </c>
      <c r="N173" s="65">
        <f t="shared" si="43"/>
        <v>239.79</v>
      </c>
      <c r="O173" s="69">
        <f t="shared" si="44"/>
        <v>239.79</v>
      </c>
      <c r="P173" s="92">
        <v>226</v>
      </c>
      <c r="Q173" s="92">
        <v>13.79</v>
      </c>
      <c r="R173" s="92"/>
      <c r="S173" s="92"/>
      <c r="T173" s="94"/>
      <c r="U173" s="69"/>
      <c r="V173" s="69"/>
      <c r="W173" s="69"/>
      <c r="X173" s="96"/>
      <c r="Y173" s="99">
        <v>68</v>
      </c>
      <c r="Z173" s="99">
        <v>315</v>
      </c>
      <c r="AA173" s="99">
        <v>8</v>
      </c>
      <c r="AB173" s="99">
        <v>35</v>
      </c>
      <c r="AC173" s="78"/>
    </row>
    <row r="174" s="39" customFormat="1" hidden="1" customHeight="1" spans="1:29">
      <c r="A174" s="49"/>
      <c r="B174" s="49"/>
      <c r="C174" s="55">
        <v>12</v>
      </c>
      <c r="D174" s="88" t="s">
        <v>680</v>
      </c>
      <c r="E174" s="90" t="s">
        <v>763</v>
      </c>
      <c r="F174" s="85" t="s">
        <v>764</v>
      </c>
      <c r="G174" s="85" t="s">
        <v>765</v>
      </c>
      <c r="H174" s="85" t="s">
        <v>146</v>
      </c>
      <c r="I174" s="85" t="s">
        <v>721</v>
      </c>
      <c r="J174" s="85" t="s">
        <v>722</v>
      </c>
      <c r="K174" s="91">
        <v>45383</v>
      </c>
      <c r="L174" s="91">
        <v>45627</v>
      </c>
      <c r="M174" s="85" t="s">
        <v>766</v>
      </c>
      <c r="N174" s="65">
        <f t="shared" si="43"/>
        <v>554.27</v>
      </c>
      <c r="O174" s="69">
        <f t="shared" si="44"/>
        <v>554.27</v>
      </c>
      <c r="P174" s="92">
        <v>181.78</v>
      </c>
      <c r="Q174" s="92">
        <v>352.49</v>
      </c>
      <c r="R174" s="92">
        <v>20</v>
      </c>
      <c r="S174" s="92"/>
      <c r="T174" s="94"/>
      <c r="U174" s="69"/>
      <c r="V174" s="69"/>
      <c r="W174" s="69"/>
      <c r="X174" s="96"/>
      <c r="Y174" s="99"/>
      <c r="Z174" s="99"/>
      <c r="AA174" s="99"/>
      <c r="AB174" s="99"/>
      <c r="AC174" s="78"/>
    </row>
    <row r="175" s="39" customFormat="1" hidden="1" customHeight="1" spans="1:29">
      <c r="A175" s="49"/>
      <c r="B175" s="49"/>
      <c r="C175" s="55">
        <v>13</v>
      </c>
      <c r="D175" s="88" t="s">
        <v>680</v>
      </c>
      <c r="E175" s="90" t="s">
        <v>767</v>
      </c>
      <c r="F175" s="85" t="s">
        <v>768</v>
      </c>
      <c r="G175" s="85" t="s">
        <v>769</v>
      </c>
      <c r="H175" s="85" t="s">
        <v>146</v>
      </c>
      <c r="I175" s="85" t="s">
        <v>721</v>
      </c>
      <c r="J175" s="85" t="s">
        <v>722</v>
      </c>
      <c r="K175" s="91">
        <v>45383</v>
      </c>
      <c r="L175" s="91">
        <v>45627</v>
      </c>
      <c r="M175" s="85" t="s">
        <v>770</v>
      </c>
      <c r="N175" s="65">
        <f t="shared" si="43"/>
        <v>200.52</v>
      </c>
      <c r="O175" s="69">
        <f t="shared" si="44"/>
        <v>200.52</v>
      </c>
      <c r="P175" s="92">
        <v>189</v>
      </c>
      <c r="Q175" s="92">
        <v>11.52</v>
      </c>
      <c r="R175" s="92"/>
      <c r="S175" s="92"/>
      <c r="T175" s="94"/>
      <c r="U175" s="69"/>
      <c r="V175" s="69"/>
      <c r="W175" s="69"/>
      <c r="X175" s="96"/>
      <c r="Y175" s="99"/>
      <c r="Z175" s="99"/>
      <c r="AA175" s="99"/>
      <c r="AB175" s="99"/>
      <c r="AC175" s="78"/>
    </row>
    <row r="176" s="39" customFormat="1" hidden="1" customHeight="1" spans="1:29">
      <c r="A176" s="49"/>
      <c r="B176" s="49"/>
      <c r="C176" s="88" t="s">
        <v>771</v>
      </c>
      <c r="D176" s="88"/>
      <c r="E176" s="88"/>
      <c r="F176" s="50"/>
      <c r="G176" s="78">
        <v>8</v>
      </c>
      <c r="H176" s="55"/>
      <c r="I176" s="68"/>
      <c r="J176" s="55"/>
      <c r="K176" s="73"/>
      <c r="L176" s="73"/>
      <c r="M176" s="55"/>
      <c r="N176" s="65">
        <f t="shared" si="43"/>
        <v>3651.95</v>
      </c>
      <c r="O176" s="69">
        <f t="shared" si="44"/>
        <v>3651.95</v>
      </c>
      <c r="P176" s="69">
        <f>P177+P178+P179+P180+P181+P182+P183+P184</f>
        <v>2502.84839</v>
      </c>
      <c r="Q176" s="69">
        <f t="shared" ref="Q176:W176" si="47">Q177+Q178+Q179+Q180+Q181+Q182+Q183+Q184</f>
        <v>992.77531</v>
      </c>
      <c r="R176" s="69">
        <f t="shared" si="47"/>
        <v>156.3263</v>
      </c>
      <c r="S176" s="69">
        <f t="shared" si="47"/>
        <v>0</v>
      </c>
      <c r="T176" s="69">
        <f t="shared" si="47"/>
        <v>0</v>
      </c>
      <c r="U176" s="69">
        <f t="shared" si="47"/>
        <v>0</v>
      </c>
      <c r="V176" s="69">
        <f t="shared" si="47"/>
        <v>0</v>
      </c>
      <c r="W176" s="69">
        <f t="shared" si="47"/>
        <v>0</v>
      </c>
      <c r="X176" s="96"/>
      <c r="Y176" s="99"/>
      <c r="Z176" s="99"/>
      <c r="AA176" s="99"/>
      <c r="AB176" s="99"/>
      <c r="AC176" s="78"/>
    </row>
    <row r="177" s="39" customFormat="1" hidden="1" customHeight="1" spans="1:29">
      <c r="A177" s="49"/>
      <c r="B177" s="49"/>
      <c r="C177" s="55">
        <v>1</v>
      </c>
      <c r="D177" s="88" t="s">
        <v>680</v>
      </c>
      <c r="E177" s="90" t="s">
        <v>772</v>
      </c>
      <c r="F177" s="85" t="s">
        <v>719</v>
      </c>
      <c r="G177" s="85" t="s">
        <v>773</v>
      </c>
      <c r="H177" s="85" t="s">
        <v>146</v>
      </c>
      <c r="I177" s="85" t="s">
        <v>774</v>
      </c>
      <c r="J177" s="85" t="s">
        <v>775</v>
      </c>
      <c r="K177" s="91">
        <v>45383</v>
      </c>
      <c r="L177" s="91">
        <v>45627</v>
      </c>
      <c r="M177" s="85" t="s">
        <v>776</v>
      </c>
      <c r="N177" s="65">
        <f t="shared" si="43"/>
        <v>568.63</v>
      </c>
      <c r="O177" s="69">
        <f t="shared" si="44"/>
        <v>568.63</v>
      </c>
      <c r="P177" s="92">
        <v>398</v>
      </c>
      <c r="Q177" s="92">
        <v>140.63</v>
      </c>
      <c r="R177" s="92">
        <v>30</v>
      </c>
      <c r="S177" s="92"/>
      <c r="T177" s="94"/>
      <c r="U177" s="69"/>
      <c r="V177" s="69"/>
      <c r="W177" s="69"/>
      <c r="X177" s="97"/>
      <c r="Y177" s="99">
        <v>135</v>
      </c>
      <c r="Z177" s="99">
        <v>743</v>
      </c>
      <c r="AA177" s="99">
        <v>27</v>
      </c>
      <c r="AB177" s="99">
        <v>86</v>
      </c>
      <c r="AC177" s="78"/>
    </row>
    <row r="178" s="39" customFormat="1" hidden="1" customHeight="1" spans="1:29">
      <c r="A178" s="49"/>
      <c r="B178" s="49"/>
      <c r="C178" s="55">
        <v>2</v>
      </c>
      <c r="D178" s="88" t="s">
        <v>680</v>
      </c>
      <c r="E178" s="90" t="s">
        <v>777</v>
      </c>
      <c r="F178" s="85" t="s">
        <v>778</v>
      </c>
      <c r="G178" s="85" t="s">
        <v>779</v>
      </c>
      <c r="H178" s="85" t="s">
        <v>146</v>
      </c>
      <c r="I178" s="85" t="s">
        <v>774</v>
      </c>
      <c r="J178" s="85" t="s">
        <v>775</v>
      </c>
      <c r="K178" s="91">
        <v>45383</v>
      </c>
      <c r="L178" s="91">
        <v>45627</v>
      </c>
      <c r="M178" s="85" t="s">
        <v>780</v>
      </c>
      <c r="N178" s="65">
        <f t="shared" si="43"/>
        <v>249.71</v>
      </c>
      <c r="O178" s="69">
        <f t="shared" si="44"/>
        <v>249.71</v>
      </c>
      <c r="P178" s="92">
        <v>124.84839</v>
      </c>
      <c r="Q178" s="92">
        <v>109.86161</v>
      </c>
      <c r="R178" s="92">
        <v>15</v>
      </c>
      <c r="S178" s="92"/>
      <c r="T178" s="94"/>
      <c r="U178" s="69"/>
      <c r="V178" s="69"/>
      <c r="W178" s="69"/>
      <c r="X178" s="97"/>
      <c r="Y178" s="99">
        <v>194</v>
      </c>
      <c r="Z178" s="99">
        <v>1374</v>
      </c>
      <c r="AA178" s="99">
        <v>95</v>
      </c>
      <c r="AB178" s="99">
        <v>686</v>
      </c>
      <c r="AC178" s="78"/>
    </row>
    <row r="179" s="39" customFormat="1" hidden="1" customHeight="1" spans="1:29">
      <c r="A179" s="49"/>
      <c r="B179" s="49"/>
      <c r="C179" s="55">
        <v>3</v>
      </c>
      <c r="D179" s="88" t="s">
        <v>680</v>
      </c>
      <c r="E179" s="90" t="s">
        <v>781</v>
      </c>
      <c r="F179" s="85" t="s">
        <v>782</v>
      </c>
      <c r="G179" s="85" t="s">
        <v>783</v>
      </c>
      <c r="H179" s="85" t="s">
        <v>146</v>
      </c>
      <c r="I179" s="85" t="s">
        <v>774</v>
      </c>
      <c r="J179" s="85" t="s">
        <v>775</v>
      </c>
      <c r="K179" s="91">
        <v>45383</v>
      </c>
      <c r="L179" s="91">
        <v>45627</v>
      </c>
      <c r="M179" s="85" t="s">
        <v>784</v>
      </c>
      <c r="N179" s="65">
        <f t="shared" si="43"/>
        <v>113.91</v>
      </c>
      <c r="O179" s="69">
        <f t="shared" si="44"/>
        <v>113.91</v>
      </c>
      <c r="P179" s="92">
        <v>79</v>
      </c>
      <c r="Q179" s="92">
        <v>29.91</v>
      </c>
      <c r="R179" s="92">
        <v>5</v>
      </c>
      <c r="S179" s="92"/>
      <c r="T179" s="94"/>
      <c r="U179" s="69"/>
      <c r="V179" s="69"/>
      <c r="W179" s="69"/>
      <c r="X179" s="97"/>
      <c r="Y179" s="99">
        <v>156</v>
      </c>
      <c r="Z179" s="99">
        <v>905</v>
      </c>
      <c r="AA179" s="99">
        <v>47</v>
      </c>
      <c r="AB179" s="99">
        <v>177</v>
      </c>
      <c r="AC179" s="78"/>
    </row>
    <row r="180" s="39" customFormat="1" hidden="1" customHeight="1" spans="1:29">
      <c r="A180" s="49"/>
      <c r="B180" s="49"/>
      <c r="C180" s="55">
        <v>4</v>
      </c>
      <c r="D180" s="88" t="s">
        <v>680</v>
      </c>
      <c r="E180" s="90" t="s">
        <v>785</v>
      </c>
      <c r="F180" s="85" t="s">
        <v>786</v>
      </c>
      <c r="G180" s="85" t="s">
        <v>787</v>
      </c>
      <c r="H180" s="85" t="s">
        <v>146</v>
      </c>
      <c r="I180" s="85" t="s">
        <v>774</v>
      </c>
      <c r="J180" s="85" t="s">
        <v>775</v>
      </c>
      <c r="K180" s="91">
        <v>45383</v>
      </c>
      <c r="L180" s="91">
        <v>45627</v>
      </c>
      <c r="M180" s="85" t="s">
        <v>788</v>
      </c>
      <c r="N180" s="65">
        <f t="shared" si="43"/>
        <v>899.28</v>
      </c>
      <c r="O180" s="69">
        <f t="shared" si="44"/>
        <v>899.28</v>
      </c>
      <c r="P180" s="92">
        <v>629</v>
      </c>
      <c r="Q180" s="92">
        <v>235.28</v>
      </c>
      <c r="R180" s="92">
        <v>35</v>
      </c>
      <c r="S180" s="92"/>
      <c r="T180" s="94"/>
      <c r="U180" s="69"/>
      <c r="V180" s="69"/>
      <c r="W180" s="69"/>
      <c r="X180" s="97"/>
      <c r="Y180" s="99">
        <v>69</v>
      </c>
      <c r="Z180" s="99">
        <v>334</v>
      </c>
      <c r="AA180" s="99">
        <v>20</v>
      </c>
      <c r="AB180" s="99">
        <v>80</v>
      </c>
      <c r="AC180" s="78"/>
    </row>
    <row r="181" s="39" customFormat="1" hidden="1" customHeight="1" spans="1:29">
      <c r="A181" s="49"/>
      <c r="B181" s="49"/>
      <c r="C181" s="55">
        <v>5</v>
      </c>
      <c r="D181" s="88" t="s">
        <v>680</v>
      </c>
      <c r="E181" s="90" t="s">
        <v>789</v>
      </c>
      <c r="F181" s="85" t="s">
        <v>790</v>
      </c>
      <c r="G181" s="85" t="s">
        <v>791</v>
      </c>
      <c r="H181" s="85" t="s">
        <v>146</v>
      </c>
      <c r="I181" s="85" t="s">
        <v>774</v>
      </c>
      <c r="J181" s="85" t="s">
        <v>775</v>
      </c>
      <c r="K181" s="91">
        <v>45383</v>
      </c>
      <c r="L181" s="91">
        <v>45627</v>
      </c>
      <c r="M181" s="85" t="s">
        <v>792</v>
      </c>
      <c r="N181" s="65">
        <f t="shared" si="43"/>
        <v>963.3</v>
      </c>
      <c r="O181" s="69">
        <f t="shared" si="44"/>
        <v>963.3</v>
      </c>
      <c r="P181" s="92">
        <v>674</v>
      </c>
      <c r="Q181" s="92">
        <v>254.3</v>
      </c>
      <c r="R181" s="92">
        <v>35</v>
      </c>
      <c r="S181" s="92"/>
      <c r="T181" s="94"/>
      <c r="U181" s="69"/>
      <c r="V181" s="69"/>
      <c r="W181" s="69"/>
      <c r="X181" s="97"/>
      <c r="Y181" s="99">
        <v>41</v>
      </c>
      <c r="Z181" s="99">
        <v>256</v>
      </c>
      <c r="AA181" s="99">
        <v>10</v>
      </c>
      <c r="AB181" s="99">
        <v>50</v>
      </c>
      <c r="AC181" s="78"/>
    </row>
    <row r="182" s="39" customFormat="1" hidden="1" customHeight="1" spans="1:29">
      <c r="A182" s="49"/>
      <c r="B182" s="49"/>
      <c r="C182" s="55">
        <v>6</v>
      </c>
      <c r="D182" s="88" t="s">
        <v>680</v>
      </c>
      <c r="E182" s="90" t="s">
        <v>793</v>
      </c>
      <c r="F182" s="85" t="s">
        <v>794</v>
      </c>
      <c r="G182" s="85" t="s">
        <v>795</v>
      </c>
      <c r="H182" s="85" t="s">
        <v>146</v>
      </c>
      <c r="I182" s="85" t="s">
        <v>774</v>
      </c>
      <c r="J182" s="85" t="s">
        <v>775</v>
      </c>
      <c r="K182" s="91">
        <v>45383</v>
      </c>
      <c r="L182" s="91">
        <v>45627</v>
      </c>
      <c r="M182" s="85" t="s">
        <v>796</v>
      </c>
      <c r="N182" s="65">
        <f t="shared" si="43"/>
        <v>206.3</v>
      </c>
      <c r="O182" s="69">
        <f t="shared" si="44"/>
        <v>206.3</v>
      </c>
      <c r="P182" s="92">
        <v>144</v>
      </c>
      <c r="Q182" s="92">
        <v>52.3</v>
      </c>
      <c r="R182" s="92">
        <v>10</v>
      </c>
      <c r="S182" s="92"/>
      <c r="T182" s="94"/>
      <c r="U182" s="69"/>
      <c r="V182" s="69"/>
      <c r="W182" s="69"/>
      <c r="X182" s="97"/>
      <c r="Y182" s="99">
        <v>1018</v>
      </c>
      <c r="Z182" s="99">
        <v>2485</v>
      </c>
      <c r="AA182" s="99"/>
      <c r="AB182" s="99"/>
      <c r="AC182" s="78"/>
    </row>
    <row r="183" s="39" customFormat="1" hidden="1" customHeight="1" spans="1:29">
      <c r="A183" s="49"/>
      <c r="B183" s="49"/>
      <c r="C183" s="55">
        <v>7</v>
      </c>
      <c r="D183" s="88" t="s">
        <v>680</v>
      </c>
      <c r="E183" s="90" t="s">
        <v>797</v>
      </c>
      <c r="F183" s="85" t="s">
        <v>798</v>
      </c>
      <c r="G183" s="85" t="s">
        <v>799</v>
      </c>
      <c r="H183" s="85" t="s">
        <v>146</v>
      </c>
      <c r="I183" s="85" t="s">
        <v>774</v>
      </c>
      <c r="J183" s="85" t="s">
        <v>775</v>
      </c>
      <c r="K183" s="91">
        <v>45383</v>
      </c>
      <c r="L183" s="91">
        <v>45627</v>
      </c>
      <c r="M183" s="85" t="s">
        <v>800</v>
      </c>
      <c r="N183" s="65">
        <f t="shared" si="43"/>
        <v>108.42</v>
      </c>
      <c r="O183" s="69">
        <f t="shared" si="44"/>
        <v>108.42</v>
      </c>
      <c r="P183" s="92">
        <v>75</v>
      </c>
      <c r="Q183" s="92">
        <v>27.0937</v>
      </c>
      <c r="R183" s="92">
        <v>6.3263</v>
      </c>
      <c r="S183" s="92"/>
      <c r="T183" s="94"/>
      <c r="U183" s="69"/>
      <c r="V183" s="69"/>
      <c r="W183" s="69"/>
      <c r="X183" s="97"/>
      <c r="Y183" s="99">
        <v>66</v>
      </c>
      <c r="Z183" s="99">
        <v>253</v>
      </c>
      <c r="AA183" s="99">
        <v>17</v>
      </c>
      <c r="AB183" s="99">
        <v>48</v>
      </c>
      <c r="AC183" s="78"/>
    </row>
    <row r="184" s="39" customFormat="1" hidden="1" customHeight="1" spans="1:29">
      <c r="A184" s="49"/>
      <c r="B184" s="49"/>
      <c r="C184" s="55">
        <v>8</v>
      </c>
      <c r="D184" s="88" t="s">
        <v>680</v>
      </c>
      <c r="E184" s="90" t="s">
        <v>801</v>
      </c>
      <c r="F184" s="85" t="s">
        <v>802</v>
      </c>
      <c r="G184" s="85" t="s">
        <v>803</v>
      </c>
      <c r="H184" s="85" t="s">
        <v>146</v>
      </c>
      <c r="I184" s="85" t="s">
        <v>774</v>
      </c>
      <c r="J184" s="85" t="s">
        <v>775</v>
      </c>
      <c r="K184" s="91">
        <v>45383</v>
      </c>
      <c r="L184" s="91">
        <v>45627</v>
      </c>
      <c r="M184" s="85" t="s">
        <v>804</v>
      </c>
      <c r="N184" s="65">
        <f t="shared" si="43"/>
        <v>542.4</v>
      </c>
      <c r="O184" s="69">
        <f t="shared" si="44"/>
        <v>542.4</v>
      </c>
      <c r="P184" s="92">
        <v>379</v>
      </c>
      <c r="Q184" s="92">
        <v>143.4</v>
      </c>
      <c r="R184" s="92">
        <v>20</v>
      </c>
      <c r="S184" s="92"/>
      <c r="T184" s="94"/>
      <c r="U184" s="69"/>
      <c r="V184" s="69"/>
      <c r="W184" s="69"/>
      <c r="X184" s="97"/>
      <c r="Y184" s="99">
        <v>248</v>
      </c>
      <c r="Z184" s="99">
        <v>1166</v>
      </c>
      <c r="AA184" s="99">
        <v>129</v>
      </c>
      <c r="AB184" s="99">
        <v>601</v>
      </c>
      <c r="AC184" s="78"/>
    </row>
    <row r="185" s="39" customFormat="1" hidden="1" customHeight="1" spans="1:29">
      <c r="A185" s="49"/>
      <c r="B185" s="49"/>
      <c r="C185" s="55" t="s">
        <v>288</v>
      </c>
      <c r="D185" s="55"/>
      <c r="E185" s="55"/>
      <c r="F185" s="55"/>
      <c r="G185" s="55">
        <v>4</v>
      </c>
      <c r="H185" s="55"/>
      <c r="I185" s="55"/>
      <c r="J185" s="55"/>
      <c r="K185" s="73"/>
      <c r="L185" s="73"/>
      <c r="M185" s="55"/>
      <c r="N185" s="65">
        <f t="shared" si="43"/>
        <v>3174.2</v>
      </c>
      <c r="O185" s="69">
        <f t="shared" si="44"/>
        <v>3174.2</v>
      </c>
      <c r="P185" s="69">
        <f>P186+P187+P188+P189</f>
        <v>2326</v>
      </c>
      <c r="Q185" s="69">
        <f t="shared" ref="Q185:W185" si="48">Q186+Q187+Q188+Q189</f>
        <v>624.26469</v>
      </c>
      <c r="R185" s="69">
        <f t="shared" si="48"/>
        <v>130</v>
      </c>
      <c r="S185" s="69">
        <f t="shared" si="48"/>
        <v>93.93531</v>
      </c>
      <c r="T185" s="69">
        <f t="shared" si="48"/>
        <v>0</v>
      </c>
      <c r="U185" s="69">
        <f t="shared" si="48"/>
        <v>0</v>
      </c>
      <c r="V185" s="69">
        <f t="shared" si="48"/>
        <v>0</v>
      </c>
      <c r="W185" s="69">
        <f t="shared" si="48"/>
        <v>0</v>
      </c>
      <c r="X185" s="79"/>
      <c r="Y185" s="79"/>
      <c r="Z185" s="79"/>
      <c r="AA185" s="79"/>
      <c r="AB185" s="79"/>
      <c r="AC185" s="78"/>
    </row>
    <row r="186" s="39" customFormat="1" hidden="1" customHeight="1" spans="1:29">
      <c r="A186" s="49"/>
      <c r="B186" s="49"/>
      <c r="C186" s="88">
        <v>1</v>
      </c>
      <c r="D186" s="88" t="s">
        <v>680</v>
      </c>
      <c r="E186" s="90" t="s">
        <v>805</v>
      </c>
      <c r="F186" s="85" t="s">
        <v>692</v>
      </c>
      <c r="G186" s="85" t="s">
        <v>806</v>
      </c>
      <c r="H186" s="85" t="s">
        <v>146</v>
      </c>
      <c r="I186" s="85" t="s">
        <v>292</v>
      </c>
      <c r="J186" s="85" t="s">
        <v>707</v>
      </c>
      <c r="K186" s="91">
        <v>45383</v>
      </c>
      <c r="L186" s="91">
        <v>45627</v>
      </c>
      <c r="M186" s="85" t="s">
        <v>807</v>
      </c>
      <c r="N186" s="65">
        <f t="shared" si="43"/>
        <v>1381.62</v>
      </c>
      <c r="O186" s="69">
        <f t="shared" si="44"/>
        <v>1381.62</v>
      </c>
      <c r="P186" s="92">
        <v>1036</v>
      </c>
      <c r="Q186" s="92">
        <v>273.62</v>
      </c>
      <c r="R186" s="92">
        <v>50</v>
      </c>
      <c r="S186" s="92">
        <v>22</v>
      </c>
      <c r="T186" s="69"/>
      <c r="U186" s="69"/>
      <c r="V186" s="69"/>
      <c r="W186" s="69"/>
      <c r="X186" s="79"/>
      <c r="Y186" s="99">
        <v>247</v>
      </c>
      <c r="Z186" s="99">
        <v>1246</v>
      </c>
      <c r="AA186" s="99">
        <v>45</v>
      </c>
      <c r="AB186" s="99">
        <v>164</v>
      </c>
      <c r="AC186" s="78"/>
    </row>
    <row r="187" s="39" customFormat="1" hidden="1" customHeight="1" spans="1:29">
      <c r="A187" s="49"/>
      <c r="B187" s="49"/>
      <c r="C187" s="88">
        <v>2</v>
      </c>
      <c r="D187" s="88" t="s">
        <v>680</v>
      </c>
      <c r="E187" s="90" t="s">
        <v>808</v>
      </c>
      <c r="F187" s="85" t="s">
        <v>809</v>
      </c>
      <c r="G187" s="85" t="s">
        <v>810</v>
      </c>
      <c r="H187" s="85" t="s">
        <v>146</v>
      </c>
      <c r="I187" s="85" t="s">
        <v>292</v>
      </c>
      <c r="J187" s="85" t="s">
        <v>707</v>
      </c>
      <c r="K187" s="91">
        <v>45383</v>
      </c>
      <c r="L187" s="91">
        <v>45627</v>
      </c>
      <c r="M187" s="85" t="s">
        <v>811</v>
      </c>
      <c r="N187" s="65">
        <f t="shared" si="43"/>
        <v>734.12</v>
      </c>
      <c r="O187" s="69">
        <f t="shared" si="44"/>
        <v>734.12</v>
      </c>
      <c r="P187" s="92">
        <v>550</v>
      </c>
      <c r="Q187" s="92">
        <v>130.18469</v>
      </c>
      <c r="R187" s="92">
        <v>30</v>
      </c>
      <c r="S187" s="92">
        <v>23.93531</v>
      </c>
      <c r="T187" s="69"/>
      <c r="U187" s="69"/>
      <c r="V187" s="69"/>
      <c r="W187" s="69"/>
      <c r="X187" s="79"/>
      <c r="Y187" s="99">
        <v>135</v>
      </c>
      <c r="Z187" s="99">
        <v>905</v>
      </c>
      <c r="AA187" s="99">
        <v>85</v>
      </c>
      <c r="AB187" s="99">
        <v>667</v>
      </c>
      <c r="AC187" s="78"/>
    </row>
    <row r="188" s="39" customFormat="1" hidden="1" customHeight="1" spans="1:29">
      <c r="A188" s="49"/>
      <c r="B188" s="49"/>
      <c r="C188" s="88">
        <v>3</v>
      </c>
      <c r="D188" s="88" t="s">
        <v>680</v>
      </c>
      <c r="E188" s="90" t="s">
        <v>812</v>
      </c>
      <c r="F188" s="85" t="s">
        <v>813</v>
      </c>
      <c r="G188" s="85" t="s">
        <v>814</v>
      </c>
      <c r="H188" s="85" t="s">
        <v>146</v>
      </c>
      <c r="I188" s="85" t="s">
        <v>292</v>
      </c>
      <c r="J188" s="85" t="s">
        <v>707</v>
      </c>
      <c r="K188" s="91">
        <v>45383</v>
      </c>
      <c r="L188" s="91">
        <v>45627</v>
      </c>
      <c r="M188" s="85" t="s">
        <v>815</v>
      </c>
      <c r="N188" s="65">
        <f t="shared" si="43"/>
        <v>608.77</v>
      </c>
      <c r="O188" s="69">
        <f t="shared" si="44"/>
        <v>608.77</v>
      </c>
      <c r="P188" s="92">
        <v>426</v>
      </c>
      <c r="Q188" s="92">
        <v>133.77</v>
      </c>
      <c r="R188" s="92">
        <v>25</v>
      </c>
      <c r="S188" s="92">
        <v>24</v>
      </c>
      <c r="T188" s="69"/>
      <c r="U188" s="69"/>
      <c r="V188" s="69"/>
      <c r="W188" s="69"/>
      <c r="X188" s="79"/>
      <c r="Y188" s="99">
        <v>112</v>
      </c>
      <c r="Z188" s="99">
        <v>386</v>
      </c>
      <c r="AA188" s="99">
        <v>56</v>
      </c>
      <c r="AB188" s="99">
        <v>222</v>
      </c>
      <c r="AC188" s="78"/>
    </row>
    <row r="189" s="39" customFormat="1" hidden="1" customHeight="1" spans="1:29">
      <c r="A189" s="49"/>
      <c r="B189" s="49"/>
      <c r="C189" s="88">
        <v>4</v>
      </c>
      <c r="D189" s="88" t="s">
        <v>680</v>
      </c>
      <c r="E189" s="90" t="s">
        <v>816</v>
      </c>
      <c r="F189" s="85" t="s">
        <v>817</v>
      </c>
      <c r="G189" s="85" t="s">
        <v>818</v>
      </c>
      <c r="H189" s="85" t="s">
        <v>146</v>
      </c>
      <c r="I189" s="85" t="s">
        <v>292</v>
      </c>
      <c r="J189" s="85" t="s">
        <v>707</v>
      </c>
      <c r="K189" s="91">
        <v>45383</v>
      </c>
      <c r="L189" s="91">
        <v>45627</v>
      </c>
      <c r="M189" s="85" t="s">
        <v>819</v>
      </c>
      <c r="N189" s="65">
        <f t="shared" si="43"/>
        <v>449.69</v>
      </c>
      <c r="O189" s="69">
        <f t="shared" si="44"/>
        <v>449.69</v>
      </c>
      <c r="P189" s="92">
        <v>314</v>
      </c>
      <c r="Q189" s="92">
        <v>86.69</v>
      </c>
      <c r="R189" s="92">
        <v>25</v>
      </c>
      <c r="S189" s="92">
        <v>24</v>
      </c>
      <c r="T189" s="69"/>
      <c r="U189" s="69"/>
      <c r="V189" s="69"/>
      <c r="W189" s="69"/>
      <c r="X189" s="79"/>
      <c r="Y189" s="99">
        <v>134</v>
      </c>
      <c r="Z189" s="99">
        <v>786</v>
      </c>
      <c r="AA189" s="99">
        <v>37</v>
      </c>
      <c r="AB189" s="99">
        <v>210</v>
      </c>
      <c r="AC189" s="78"/>
    </row>
    <row r="190" s="39" customFormat="1" hidden="1" customHeight="1" spans="1:29">
      <c r="A190" s="49"/>
      <c r="B190" s="49"/>
      <c r="C190" s="85" t="s">
        <v>383</v>
      </c>
      <c r="D190" s="85"/>
      <c r="E190" s="90"/>
      <c r="F190" s="85"/>
      <c r="G190" s="78">
        <v>1</v>
      </c>
      <c r="H190" s="85"/>
      <c r="I190" s="85"/>
      <c r="J190" s="85"/>
      <c r="K190" s="91"/>
      <c r="L190" s="91"/>
      <c r="M190" s="85"/>
      <c r="N190" s="65">
        <f t="shared" si="43"/>
        <v>503.68</v>
      </c>
      <c r="O190" s="69">
        <f t="shared" si="44"/>
        <v>503.68</v>
      </c>
      <c r="P190" s="92">
        <f>SUM(P191:P191)</f>
        <v>352</v>
      </c>
      <c r="Q190" s="92">
        <f>SUM(Q191:Q191)</f>
        <v>97.68</v>
      </c>
      <c r="R190" s="92">
        <f>SUM(R191:R191)</f>
        <v>30</v>
      </c>
      <c r="S190" s="92">
        <f>SUM(S191:S191)</f>
        <v>24</v>
      </c>
      <c r="T190" s="92"/>
      <c r="U190" s="92"/>
      <c r="V190" s="92"/>
      <c r="W190" s="92"/>
      <c r="X190" s="85"/>
      <c r="Y190" s="85"/>
      <c r="Z190" s="85"/>
      <c r="AA190" s="85"/>
      <c r="AB190" s="85"/>
      <c r="AC190" s="85"/>
    </row>
    <row r="191" s="39" customFormat="1" hidden="1" customHeight="1" spans="1:29">
      <c r="A191" s="49"/>
      <c r="B191" s="49"/>
      <c r="C191" s="85">
        <v>1</v>
      </c>
      <c r="D191" s="85" t="s">
        <v>680</v>
      </c>
      <c r="E191" s="90" t="s">
        <v>820</v>
      </c>
      <c r="F191" s="85" t="s">
        <v>821</v>
      </c>
      <c r="G191" s="85" t="s">
        <v>822</v>
      </c>
      <c r="H191" s="85" t="s">
        <v>146</v>
      </c>
      <c r="I191" s="85" t="s">
        <v>292</v>
      </c>
      <c r="J191" s="85" t="s">
        <v>707</v>
      </c>
      <c r="K191" s="91">
        <v>45383</v>
      </c>
      <c r="L191" s="91">
        <v>45627</v>
      </c>
      <c r="M191" s="85" t="s">
        <v>823</v>
      </c>
      <c r="N191" s="65">
        <f t="shared" si="43"/>
        <v>503.68</v>
      </c>
      <c r="O191" s="69">
        <f t="shared" si="44"/>
        <v>503.68</v>
      </c>
      <c r="P191" s="92">
        <v>352</v>
      </c>
      <c r="Q191" s="92">
        <v>97.68</v>
      </c>
      <c r="R191" s="92">
        <v>30</v>
      </c>
      <c r="S191" s="92">
        <v>24</v>
      </c>
      <c r="T191" s="92"/>
      <c r="U191" s="92"/>
      <c r="V191" s="92"/>
      <c r="W191" s="92"/>
      <c r="X191" s="85"/>
      <c r="Y191" s="99">
        <v>50</v>
      </c>
      <c r="Z191" s="99">
        <v>351</v>
      </c>
      <c r="AA191" s="99">
        <v>21</v>
      </c>
      <c r="AB191" s="99">
        <v>129</v>
      </c>
      <c r="AC191" s="85"/>
    </row>
    <row r="192" s="39" customFormat="1" hidden="1" customHeight="1" spans="1:29">
      <c r="A192" s="49"/>
      <c r="B192" s="49"/>
      <c r="C192" s="85" t="s">
        <v>824</v>
      </c>
      <c r="D192" s="85"/>
      <c r="E192" s="90"/>
      <c r="F192" s="85"/>
      <c r="G192" s="78">
        <v>3</v>
      </c>
      <c r="H192" s="85"/>
      <c r="I192" s="85"/>
      <c r="J192" s="85"/>
      <c r="K192" s="91"/>
      <c r="L192" s="91"/>
      <c r="M192" s="85"/>
      <c r="N192" s="65">
        <f t="shared" si="43"/>
        <v>1839.68161</v>
      </c>
      <c r="O192" s="69">
        <f t="shared" si="44"/>
        <v>1839.68161</v>
      </c>
      <c r="P192" s="92">
        <f t="shared" ref="O192:S192" si="49">SUM(P193:P195)</f>
        <v>1815.68161</v>
      </c>
      <c r="Q192" s="92">
        <f t="shared" si="49"/>
        <v>21.6</v>
      </c>
      <c r="R192" s="92">
        <f t="shared" si="49"/>
        <v>2.4</v>
      </c>
      <c r="S192" s="92">
        <f t="shared" si="49"/>
        <v>0</v>
      </c>
      <c r="T192" s="92"/>
      <c r="U192" s="92"/>
      <c r="V192" s="92"/>
      <c r="W192" s="92"/>
      <c r="X192" s="85"/>
      <c r="Y192" s="85"/>
      <c r="Z192" s="85"/>
      <c r="AA192" s="85"/>
      <c r="AB192" s="85"/>
      <c r="AC192" s="85"/>
    </row>
    <row r="193" s="39" customFormat="1" hidden="1" customHeight="1" spans="1:29">
      <c r="A193" s="49"/>
      <c r="B193" s="49"/>
      <c r="C193" s="85">
        <v>1</v>
      </c>
      <c r="D193" s="85" t="s">
        <v>680</v>
      </c>
      <c r="E193" s="90" t="s">
        <v>825</v>
      </c>
      <c r="F193" s="85" t="s">
        <v>680</v>
      </c>
      <c r="G193" s="78" t="s">
        <v>826</v>
      </c>
      <c r="H193" s="85" t="s">
        <v>146</v>
      </c>
      <c r="I193" s="85" t="s">
        <v>827</v>
      </c>
      <c r="J193" s="85" t="s">
        <v>828</v>
      </c>
      <c r="K193" s="91">
        <v>45383</v>
      </c>
      <c r="L193" s="91">
        <v>45627</v>
      </c>
      <c r="M193" s="85" t="s">
        <v>829</v>
      </c>
      <c r="N193" s="65">
        <f t="shared" si="43"/>
        <v>80</v>
      </c>
      <c r="O193" s="69">
        <f t="shared" si="44"/>
        <v>80</v>
      </c>
      <c r="P193" s="92">
        <v>56</v>
      </c>
      <c r="Q193" s="92">
        <v>21.6</v>
      </c>
      <c r="R193" s="92">
        <v>2.4</v>
      </c>
      <c r="S193" s="92"/>
      <c r="T193" s="92"/>
      <c r="U193" s="92"/>
      <c r="V193" s="92"/>
      <c r="W193" s="92"/>
      <c r="X193" s="85"/>
      <c r="Y193" s="99">
        <v>200</v>
      </c>
      <c r="Z193" s="99">
        <v>200</v>
      </c>
      <c r="AA193" s="99">
        <v>200</v>
      </c>
      <c r="AB193" s="99">
        <v>200</v>
      </c>
      <c r="AC193" s="85"/>
    </row>
    <row r="194" s="39" customFormat="1" hidden="1" customHeight="1" spans="1:29">
      <c r="A194" s="49"/>
      <c r="B194" s="49"/>
      <c r="C194" s="85">
        <v>2</v>
      </c>
      <c r="D194" s="85" t="s">
        <v>680</v>
      </c>
      <c r="E194" s="90" t="s">
        <v>830</v>
      </c>
      <c r="F194" s="85" t="s">
        <v>680</v>
      </c>
      <c r="G194" s="85" t="s">
        <v>831</v>
      </c>
      <c r="H194" s="85" t="s">
        <v>146</v>
      </c>
      <c r="I194" s="104" t="s">
        <v>832</v>
      </c>
      <c r="J194" s="85" t="s">
        <v>833</v>
      </c>
      <c r="K194" s="91">
        <v>45383</v>
      </c>
      <c r="L194" s="91">
        <v>45505</v>
      </c>
      <c r="M194" s="85" t="s">
        <v>834</v>
      </c>
      <c r="N194" s="65">
        <f t="shared" si="43"/>
        <v>701.94339</v>
      </c>
      <c r="O194" s="69">
        <f t="shared" si="44"/>
        <v>701.94339</v>
      </c>
      <c r="P194" s="95">
        <v>701.94339</v>
      </c>
      <c r="Q194" s="92"/>
      <c r="R194" s="92"/>
      <c r="S194" s="92"/>
      <c r="T194" s="92"/>
      <c r="U194" s="92"/>
      <c r="V194" s="92"/>
      <c r="W194" s="92"/>
      <c r="X194" s="85"/>
      <c r="Y194" s="85">
        <v>2406</v>
      </c>
      <c r="Z194" s="85">
        <v>12751</v>
      </c>
      <c r="AA194" s="85">
        <v>2406</v>
      </c>
      <c r="AB194" s="85">
        <v>12751</v>
      </c>
      <c r="AC194" s="85"/>
    </row>
    <row r="195" s="39" customFormat="1" hidden="1" customHeight="1" spans="1:29">
      <c r="A195" s="49"/>
      <c r="B195" s="49"/>
      <c r="C195" s="85">
        <v>3</v>
      </c>
      <c r="D195" s="85" t="s">
        <v>680</v>
      </c>
      <c r="E195" s="90" t="s">
        <v>835</v>
      </c>
      <c r="F195" s="85" t="s">
        <v>680</v>
      </c>
      <c r="G195" s="85" t="s">
        <v>836</v>
      </c>
      <c r="H195" s="85" t="s">
        <v>146</v>
      </c>
      <c r="I195" s="104" t="s">
        <v>292</v>
      </c>
      <c r="J195" s="85" t="s">
        <v>707</v>
      </c>
      <c r="K195" s="91">
        <v>45383</v>
      </c>
      <c r="L195" s="91">
        <v>45627</v>
      </c>
      <c r="M195" s="85" t="s">
        <v>837</v>
      </c>
      <c r="N195" s="65">
        <f t="shared" si="43"/>
        <v>1057.73822</v>
      </c>
      <c r="O195" s="69">
        <f t="shared" si="44"/>
        <v>1057.73822</v>
      </c>
      <c r="P195" s="95">
        <v>1057.73822</v>
      </c>
      <c r="Q195" s="92"/>
      <c r="R195" s="92"/>
      <c r="S195" s="92"/>
      <c r="T195" s="92"/>
      <c r="U195" s="92"/>
      <c r="V195" s="92"/>
      <c r="W195" s="92"/>
      <c r="X195" s="85"/>
      <c r="Y195" s="85"/>
      <c r="Z195" s="85"/>
      <c r="AA195" s="85"/>
      <c r="AB195" s="85"/>
      <c r="AC195" s="85"/>
    </row>
    <row r="196" s="39" customFormat="1" hidden="1" customHeight="1" spans="1:29">
      <c r="A196" s="49"/>
      <c r="B196" s="49"/>
      <c r="C196" s="54" t="s">
        <v>838</v>
      </c>
      <c r="D196" s="54"/>
      <c r="E196" s="50"/>
      <c r="F196" s="50"/>
      <c r="G196" s="50">
        <v>40</v>
      </c>
      <c r="H196" s="50"/>
      <c r="I196" s="50"/>
      <c r="J196" s="50"/>
      <c r="K196" s="50"/>
      <c r="L196" s="50"/>
      <c r="M196" s="50"/>
      <c r="N196" s="65">
        <f t="shared" si="43"/>
        <v>19538.77</v>
      </c>
      <c r="O196" s="65">
        <f t="shared" si="44"/>
        <v>19538.77</v>
      </c>
      <c r="P196" s="65">
        <f t="shared" ref="N196:S196" si="50">SUM(P197+P213+P217+P221)</f>
        <v>14822</v>
      </c>
      <c r="Q196" s="65">
        <f t="shared" si="50"/>
        <v>3300</v>
      </c>
      <c r="R196" s="65">
        <f t="shared" si="50"/>
        <v>601.77</v>
      </c>
      <c r="S196" s="65">
        <f t="shared" si="50"/>
        <v>815</v>
      </c>
      <c r="T196" s="65"/>
      <c r="U196" s="65"/>
      <c r="V196" s="65"/>
      <c r="W196" s="65"/>
      <c r="X196" s="76"/>
      <c r="Y196" s="76"/>
      <c r="Z196" s="76"/>
      <c r="AA196" s="76"/>
      <c r="AB196" s="76"/>
      <c r="AC196" s="76"/>
    </row>
    <row r="197" s="39" customFormat="1" hidden="1" customHeight="1" spans="1:29">
      <c r="A197" s="49"/>
      <c r="B197" s="49"/>
      <c r="C197" s="55" t="s">
        <v>128</v>
      </c>
      <c r="D197" s="55"/>
      <c r="E197" s="55"/>
      <c r="F197" s="55"/>
      <c r="G197" s="55">
        <v>15</v>
      </c>
      <c r="H197" s="55"/>
      <c r="I197" s="55"/>
      <c r="J197" s="55"/>
      <c r="K197" s="58"/>
      <c r="L197" s="55"/>
      <c r="M197" s="68">
        <f>SUM(M198:M210)</f>
        <v>0</v>
      </c>
      <c r="N197" s="65">
        <f t="shared" ref="N197:N223" si="51">P197+Q197+R197+S197</f>
        <v>12645.61</v>
      </c>
      <c r="O197" s="65">
        <f t="shared" ref="O197:O223" si="52">P197+Q197+R197+S197+T197+U197+V197+W197</f>
        <v>12645.61</v>
      </c>
      <c r="P197" s="69">
        <f t="shared" ref="N197:S197" si="53">SUM(P198:P212)</f>
        <v>9665.25</v>
      </c>
      <c r="Q197" s="69">
        <f t="shared" si="53"/>
        <v>2105.19</v>
      </c>
      <c r="R197" s="69">
        <f t="shared" si="53"/>
        <v>408.82</v>
      </c>
      <c r="S197" s="69">
        <f t="shared" si="53"/>
        <v>466.35</v>
      </c>
      <c r="T197" s="69">
        <f>SUM(T198:T210)</f>
        <v>0</v>
      </c>
      <c r="U197" s="69"/>
      <c r="V197" s="69"/>
      <c r="W197" s="69"/>
      <c r="X197" s="77"/>
      <c r="Y197" s="77"/>
      <c r="Z197" s="79"/>
      <c r="AA197" s="98"/>
      <c r="AB197" s="98"/>
      <c r="AC197" s="98"/>
    </row>
    <row r="198" s="39" customFormat="1" hidden="1" customHeight="1" spans="1:29">
      <c r="A198" s="49"/>
      <c r="B198" s="49"/>
      <c r="C198" s="55">
        <v>1</v>
      </c>
      <c r="D198" s="88" t="s">
        <v>839</v>
      </c>
      <c r="E198" s="55" t="s">
        <v>840</v>
      </c>
      <c r="F198" s="55" t="s">
        <v>841</v>
      </c>
      <c r="G198" s="100" t="s">
        <v>842</v>
      </c>
      <c r="H198" s="55" t="s">
        <v>146</v>
      </c>
      <c r="I198" s="55" t="s">
        <v>460</v>
      </c>
      <c r="J198" s="105" t="s">
        <v>843</v>
      </c>
      <c r="K198" s="70" t="s">
        <v>844</v>
      </c>
      <c r="L198" s="70">
        <v>45656</v>
      </c>
      <c r="M198" s="70" t="s">
        <v>845</v>
      </c>
      <c r="N198" s="65">
        <f t="shared" si="51"/>
        <v>978.39</v>
      </c>
      <c r="O198" s="65">
        <f t="shared" si="52"/>
        <v>978.39</v>
      </c>
      <c r="P198" s="106">
        <v>743.58</v>
      </c>
      <c r="Q198" s="94">
        <v>164.37</v>
      </c>
      <c r="R198" s="69">
        <v>29.35</v>
      </c>
      <c r="S198" s="69">
        <v>41.09</v>
      </c>
      <c r="T198" s="69"/>
      <c r="U198" s="69"/>
      <c r="V198" s="94"/>
      <c r="W198" s="69"/>
      <c r="X198" s="85"/>
      <c r="Y198" s="77">
        <v>45</v>
      </c>
      <c r="Z198" s="77">
        <v>270</v>
      </c>
      <c r="AA198" s="76">
        <v>12</v>
      </c>
      <c r="AB198" s="76">
        <v>91</v>
      </c>
      <c r="AC198" s="78" t="s">
        <v>846</v>
      </c>
    </row>
    <row r="199" s="39" customFormat="1" hidden="1" customHeight="1" spans="1:29">
      <c r="A199" s="49"/>
      <c r="B199" s="49"/>
      <c r="C199" s="55">
        <v>2</v>
      </c>
      <c r="D199" s="88" t="s">
        <v>839</v>
      </c>
      <c r="E199" s="55" t="s">
        <v>847</v>
      </c>
      <c r="F199" s="55" t="s">
        <v>848</v>
      </c>
      <c r="G199" s="100" t="s">
        <v>849</v>
      </c>
      <c r="H199" s="55" t="s">
        <v>146</v>
      </c>
      <c r="I199" s="55" t="s">
        <v>850</v>
      </c>
      <c r="J199" s="55" t="s">
        <v>851</v>
      </c>
      <c r="K199" s="70" t="s">
        <v>844</v>
      </c>
      <c r="L199" s="70">
        <v>45656</v>
      </c>
      <c r="M199" s="70" t="s">
        <v>852</v>
      </c>
      <c r="N199" s="65">
        <f t="shared" si="51"/>
        <v>1000</v>
      </c>
      <c r="O199" s="65">
        <f t="shared" si="52"/>
        <v>1000</v>
      </c>
      <c r="P199" s="106">
        <v>760</v>
      </c>
      <c r="Q199" s="94">
        <v>168</v>
      </c>
      <c r="R199" s="69">
        <v>30</v>
      </c>
      <c r="S199" s="69">
        <v>42</v>
      </c>
      <c r="T199" s="69"/>
      <c r="U199" s="69"/>
      <c r="V199" s="69"/>
      <c r="W199" s="69"/>
      <c r="X199" s="85"/>
      <c r="Y199" s="78">
        <v>42</v>
      </c>
      <c r="Z199" s="78">
        <v>176</v>
      </c>
      <c r="AA199" s="78">
        <v>8</v>
      </c>
      <c r="AB199" s="78">
        <v>36</v>
      </c>
      <c r="AC199" s="78" t="s">
        <v>846</v>
      </c>
    </row>
    <row r="200" s="39" customFormat="1" hidden="1" customHeight="1" spans="1:29">
      <c r="A200" s="49"/>
      <c r="B200" s="49"/>
      <c r="C200" s="55">
        <v>3</v>
      </c>
      <c r="D200" s="88" t="s">
        <v>839</v>
      </c>
      <c r="E200" s="55" t="s">
        <v>853</v>
      </c>
      <c r="F200" s="55" t="s">
        <v>854</v>
      </c>
      <c r="G200" s="100" t="s">
        <v>855</v>
      </c>
      <c r="H200" s="55" t="s">
        <v>146</v>
      </c>
      <c r="I200" s="55" t="s">
        <v>856</v>
      </c>
      <c r="J200" s="55" t="s">
        <v>857</v>
      </c>
      <c r="K200" s="70" t="s">
        <v>844</v>
      </c>
      <c r="L200" s="70">
        <v>45656</v>
      </c>
      <c r="M200" s="70" t="s">
        <v>858</v>
      </c>
      <c r="N200" s="65">
        <f t="shared" si="51"/>
        <v>2471.4</v>
      </c>
      <c r="O200" s="65">
        <f t="shared" si="52"/>
        <v>2471.4</v>
      </c>
      <c r="P200" s="69">
        <v>1878.26</v>
      </c>
      <c r="Q200" s="94">
        <v>415.2</v>
      </c>
      <c r="R200" s="69">
        <v>74.14</v>
      </c>
      <c r="S200" s="69">
        <v>103.8</v>
      </c>
      <c r="T200" s="69"/>
      <c r="U200" s="69"/>
      <c r="V200" s="69"/>
      <c r="W200" s="69"/>
      <c r="X200" s="85">
        <v>200</v>
      </c>
      <c r="Y200" s="78">
        <v>2453</v>
      </c>
      <c r="Z200" s="78">
        <v>17521</v>
      </c>
      <c r="AA200" s="78">
        <v>598</v>
      </c>
      <c r="AB200" s="78">
        <v>4236</v>
      </c>
      <c r="AC200" s="78" t="s">
        <v>859</v>
      </c>
    </row>
    <row r="201" s="39" customFormat="1" hidden="1" customHeight="1" spans="1:29">
      <c r="A201" s="49"/>
      <c r="B201" s="49"/>
      <c r="C201" s="55">
        <v>4</v>
      </c>
      <c r="D201" s="88" t="s">
        <v>839</v>
      </c>
      <c r="E201" s="55" t="s">
        <v>860</v>
      </c>
      <c r="F201" s="55" t="s">
        <v>861</v>
      </c>
      <c r="G201" s="100" t="s">
        <v>862</v>
      </c>
      <c r="H201" s="55" t="s">
        <v>146</v>
      </c>
      <c r="I201" s="55" t="s">
        <v>460</v>
      </c>
      <c r="J201" s="105" t="s">
        <v>843</v>
      </c>
      <c r="K201" s="70" t="s">
        <v>844</v>
      </c>
      <c r="L201" s="70">
        <v>45656</v>
      </c>
      <c r="M201" s="70" t="s">
        <v>863</v>
      </c>
      <c r="N201" s="65">
        <f t="shared" si="51"/>
        <v>2991</v>
      </c>
      <c r="O201" s="65">
        <f t="shared" si="52"/>
        <v>2991</v>
      </c>
      <c r="P201" s="106">
        <v>2100.54</v>
      </c>
      <c r="Q201" s="69">
        <v>764.84</v>
      </c>
      <c r="R201" s="69"/>
      <c r="S201" s="69">
        <v>125.62</v>
      </c>
      <c r="T201" s="69"/>
      <c r="U201" s="69"/>
      <c r="V201" s="69"/>
      <c r="W201" s="69"/>
      <c r="X201" s="85">
        <v>200</v>
      </c>
      <c r="Y201" s="79">
        <v>44</v>
      </c>
      <c r="Z201" s="79">
        <v>242</v>
      </c>
      <c r="AA201" s="79">
        <v>16</v>
      </c>
      <c r="AB201" s="79">
        <v>75</v>
      </c>
      <c r="AC201" s="78" t="s">
        <v>864</v>
      </c>
    </row>
    <row r="202" s="39" customFormat="1" hidden="1" customHeight="1" spans="1:29">
      <c r="A202" s="49"/>
      <c r="B202" s="49"/>
      <c r="C202" s="55">
        <v>5</v>
      </c>
      <c r="D202" s="88" t="s">
        <v>839</v>
      </c>
      <c r="E202" s="55" t="s">
        <v>865</v>
      </c>
      <c r="F202" s="55" t="s">
        <v>866</v>
      </c>
      <c r="G202" s="100" t="s">
        <v>867</v>
      </c>
      <c r="H202" s="55" t="s">
        <v>146</v>
      </c>
      <c r="I202" s="55" t="s">
        <v>292</v>
      </c>
      <c r="J202" s="55" t="s">
        <v>868</v>
      </c>
      <c r="K202" s="70" t="s">
        <v>844</v>
      </c>
      <c r="L202" s="70">
        <v>45565</v>
      </c>
      <c r="M202" s="70" t="s">
        <v>869</v>
      </c>
      <c r="N202" s="65">
        <f t="shared" si="51"/>
        <v>1500</v>
      </c>
      <c r="O202" s="65">
        <f t="shared" si="52"/>
        <v>1500</v>
      </c>
      <c r="P202" s="69">
        <v>1500</v>
      </c>
      <c r="Q202" s="69"/>
      <c r="R202" s="69"/>
      <c r="S202" s="69"/>
      <c r="T202" s="69"/>
      <c r="U202" s="69"/>
      <c r="V202" s="69"/>
      <c r="W202" s="69"/>
      <c r="X202" s="85">
        <v>150</v>
      </c>
      <c r="Y202" s="79">
        <v>1500</v>
      </c>
      <c r="Z202" s="79"/>
      <c r="AA202" s="79"/>
      <c r="AB202" s="79"/>
      <c r="AC202" s="78"/>
    </row>
    <row r="203" s="39" customFormat="1" hidden="1" customHeight="1" spans="1:29">
      <c r="A203" s="49"/>
      <c r="B203" s="49"/>
      <c r="C203" s="55">
        <v>6</v>
      </c>
      <c r="D203" s="88" t="s">
        <v>839</v>
      </c>
      <c r="E203" s="55" t="s">
        <v>870</v>
      </c>
      <c r="F203" s="55" t="s">
        <v>871</v>
      </c>
      <c r="G203" s="100" t="s">
        <v>872</v>
      </c>
      <c r="H203" s="55" t="s">
        <v>146</v>
      </c>
      <c r="I203" s="55" t="s">
        <v>873</v>
      </c>
      <c r="J203" s="55" t="s">
        <v>874</v>
      </c>
      <c r="K203" s="70" t="s">
        <v>844</v>
      </c>
      <c r="L203" s="70">
        <v>45565</v>
      </c>
      <c r="M203" s="70" t="s">
        <v>875</v>
      </c>
      <c r="N203" s="65">
        <f t="shared" si="51"/>
        <v>470</v>
      </c>
      <c r="O203" s="65">
        <f t="shared" si="52"/>
        <v>470</v>
      </c>
      <c r="P203" s="106">
        <v>250</v>
      </c>
      <c r="Q203" s="94">
        <v>84</v>
      </c>
      <c r="R203" s="69">
        <v>111</v>
      </c>
      <c r="S203" s="69">
        <v>25</v>
      </c>
      <c r="T203" s="69"/>
      <c r="U203" s="69"/>
      <c r="V203" s="69"/>
      <c r="W203" s="69"/>
      <c r="X203" s="85">
        <v>40</v>
      </c>
      <c r="Y203" s="79">
        <v>35</v>
      </c>
      <c r="Z203" s="79">
        <v>140</v>
      </c>
      <c r="AA203" s="79">
        <v>12</v>
      </c>
      <c r="AB203" s="79">
        <v>59</v>
      </c>
      <c r="AC203" s="78" t="s">
        <v>864</v>
      </c>
    </row>
    <row r="204" s="39" customFormat="1" hidden="1" customHeight="1" spans="1:29">
      <c r="A204" s="49"/>
      <c r="B204" s="49"/>
      <c r="C204" s="55">
        <v>7</v>
      </c>
      <c r="D204" s="88" t="s">
        <v>839</v>
      </c>
      <c r="E204" s="55" t="s">
        <v>876</v>
      </c>
      <c r="F204" s="55" t="s">
        <v>877</v>
      </c>
      <c r="G204" s="100" t="s">
        <v>878</v>
      </c>
      <c r="H204" s="55" t="s">
        <v>146</v>
      </c>
      <c r="I204" s="55" t="s">
        <v>879</v>
      </c>
      <c r="J204" s="55" t="s">
        <v>880</v>
      </c>
      <c r="K204" s="70" t="s">
        <v>844</v>
      </c>
      <c r="L204" s="70">
        <v>45565</v>
      </c>
      <c r="M204" s="70" t="s">
        <v>881</v>
      </c>
      <c r="N204" s="65">
        <f t="shared" si="51"/>
        <v>200</v>
      </c>
      <c r="O204" s="65">
        <f t="shared" si="52"/>
        <v>200</v>
      </c>
      <c r="P204" s="106">
        <v>152</v>
      </c>
      <c r="Q204" s="94">
        <v>33.6</v>
      </c>
      <c r="R204" s="69"/>
      <c r="S204" s="69">
        <v>14.4</v>
      </c>
      <c r="T204" s="69"/>
      <c r="U204" s="69"/>
      <c r="V204" s="69"/>
      <c r="W204" s="69"/>
      <c r="X204" s="85">
        <v>20</v>
      </c>
      <c r="Y204" s="79">
        <v>5</v>
      </c>
      <c r="Z204" s="79">
        <v>20</v>
      </c>
      <c r="AA204" s="79">
        <v>5</v>
      </c>
      <c r="AB204" s="79">
        <v>20</v>
      </c>
      <c r="AC204" s="78" t="s">
        <v>864</v>
      </c>
    </row>
    <row r="205" s="39" customFormat="1" hidden="1" customHeight="1" spans="1:29">
      <c r="A205" s="49"/>
      <c r="B205" s="49"/>
      <c r="C205" s="55">
        <v>8</v>
      </c>
      <c r="D205" s="88" t="s">
        <v>839</v>
      </c>
      <c r="E205" s="55" t="s">
        <v>882</v>
      </c>
      <c r="F205" s="55" t="s">
        <v>883</v>
      </c>
      <c r="G205" s="100" t="s">
        <v>884</v>
      </c>
      <c r="H205" s="55" t="s">
        <v>146</v>
      </c>
      <c r="I205" s="55" t="s">
        <v>885</v>
      </c>
      <c r="J205" s="55" t="s">
        <v>886</v>
      </c>
      <c r="K205" s="70" t="s">
        <v>844</v>
      </c>
      <c r="L205" s="70">
        <v>45656</v>
      </c>
      <c r="M205" s="70" t="s">
        <v>887</v>
      </c>
      <c r="N205" s="65">
        <f t="shared" si="51"/>
        <v>30</v>
      </c>
      <c r="O205" s="65">
        <f t="shared" si="52"/>
        <v>30</v>
      </c>
      <c r="P205" s="106">
        <v>30</v>
      </c>
      <c r="Q205" s="94">
        <v>0</v>
      </c>
      <c r="R205" s="69">
        <v>0</v>
      </c>
      <c r="S205" s="69">
        <v>0</v>
      </c>
      <c r="T205" s="69"/>
      <c r="U205" s="69"/>
      <c r="V205" s="69"/>
      <c r="W205" s="69"/>
      <c r="X205" s="85">
        <v>2</v>
      </c>
      <c r="Y205" s="78">
        <v>379</v>
      </c>
      <c r="Z205" s="78">
        <v>1698</v>
      </c>
      <c r="AA205" s="78">
        <v>120</v>
      </c>
      <c r="AB205" s="78">
        <v>844</v>
      </c>
      <c r="AC205" s="78"/>
    </row>
    <row r="206" s="39" customFormat="1" hidden="1" customHeight="1" spans="1:29">
      <c r="A206" s="49"/>
      <c r="B206" s="49"/>
      <c r="C206" s="55">
        <v>9</v>
      </c>
      <c r="D206" s="88" t="s">
        <v>839</v>
      </c>
      <c r="E206" s="55" t="s">
        <v>888</v>
      </c>
      <c r="F206" s="55" t="s">
        <v>889</v>
      </c>
      <c r="G206" s="100" t="s">
        <v>890</v>
      </c>
      <c r="H206" s="55" t="s">
        <v>146</v>
      </c>
      <c r="I206" s="55" t="s">
        <v>873</v>
      </c>
      <c r="J206" s="55" t="s">
        <v>874</v>
      </c>
      <c r="K206" s="70" t="s">
        <v>844</v>
      </c>
      <c r="L206" s="70">
        <v>45565</v>
      </c>
      <c r="M206" s="70" t="s">
        <v>891</v>
      </c>
      <c r="N206" s="65">
        <f t="shared" si="51"/>
        <v>690.4</v>
      </c>
      <c r="O206" s="65">
        <f t="shared" si="52"/>
        <v>690.4</v>
      </c>
      <c r="P206" s="106">
        <v>423.25</v>
      </c>
      <c r="Q206" s="94">
        <v>109.47</v>
      </c>
      <c r="R206" s="69">
        <v>128.7</v>
      </c>
      <c r="S206" s="69">
        <v>28.98</v>
      </c>
      <c r="T206" s="65"/>
      <c r="U206" s="65"/>
      <c r="V206" s="65"/>
      <c r="W206" s="65"/>
      <c r="X206" s="85">
        <v>50</v>
      </c>
      <c r="Y206" s="78">
        <v>84</v>
      </c>
      <c r="Z206" s="78">
        <v>513</v>
      </c>
      <c r="AA206" s="78">
        <v>34</v>
      </c>
      <c r="AB206" s="78">
        <v>211</v>
      </c>
      <c r="AC206" s="78" t="s">
        <v>864</v>
      </c>
    </row>
    <row r="207" s="39" customFormat="1" hidden="1" customHeight="1" spans="1:29">
      <c r="A207" s="49"/>
      <c r="B207" s="49"/>
      <c r="C207" s="55">
        <v>10</v>
      </c>
      <c r="D207" s="88" t="s">
        <v>839</v>
      </c>
      <c r="E207" s="55" t="s">
        <v>892</v>
      </c>
      <c r="F207" s="55" t="s">
        <v>893</v>
      </c>
      <c r="G207" s="100" t="s">
        <v>894</v>
      </c>
      <c r="H207" s="55" t="s">
        <v>146</v>
      </c>
      <c r="I207" s="55" t="s">
        <v>721</v>
      </c>
      <c r="J207" s="55" t="s">
        <v>895</v>
      </c>
      <c r="K207" s="70" t="s">
        <v>844</v>
      </c>
      <c r="L207" s="70">
        <v>45565</v>
      </c>
      <c r="M207" s="70" t="s">
        <v>896</v>
      </c>
      <c r="N207" s="65">
        <f t="shared" si="51"/>
        <v>520</v>
      </c>
      <c r="O207" s="65">
        <f t="shared" si="52"/>
        <v>520</v>
      </c>
      <c r="P207" s="106">
        <v>395.2</v>
      </c>
      <c r="Q207" s="94">
        <v>102.96</v>
      </c>
      <c r="R207" s="69">
        <v>0</v>
      </c>
      <c r="S207" s="69">
        <v>21.84</v>
      </c>
      <c r="T207" s="65"/>
      <c r="U207" s="65"/>
      <c r="V207" s="65"/>
      <c r="W207" s="65"/>
      <c r="X207" s="85">
        <v>50</v>
      </c>
      <c r="Y207" s="98">
        <v>58</v>
      </c>
      <c r="Z207" s="98">
        <v>268</v>
      </c>
      <c r="AA207" s="98">
        <v>12</v>
      </c>
      <c r="AB207" s="98">
        <v>39</v>
      </c>
      <c r="AC207" s="78" t="s">
        <v>864</v>
      </c>
    </row>
    <row r="208" s="39" customFormat="1" hidden="1" customHeight="1" spans="1:29">
      <c r="A208" s="49"/>
      <c r="B208" s="49"/>
      <c r="C208" s="55">
        <v>11</v>
      </c>
      <c r="D208" s="88" t="s">
        <v>839</v>
      </c>
      <c r="E208" s="55" t="s">
        <v>897</v>
      </c>
      <c r="F208" s="55" t="s">
        <v>898</v>
      </c>
      <c r="G208" s="100" t="s">
        <v>899</v>
      </c>
      <c r="H208" s="55" t="s">
        <v>146</v>
      </c>
      <c r="I208" s="55" t="s">
        <v>850</v>
      </c>
      <c r="J208" s="55" t="s">
        <v>851</v>
      </c>
      <c r="K208" s="70" t="s">
        <v>844</v>
      </c>
      <c r="L208" s="70">
        <v>45656</v>
      </c>
      <c r="M208" s="70" t="s">
        <v>900</v>
      </c>
      <c r="N208" s="65">
        <f t="shared" si="51"/>
        <v>377.85</v>
      </c>
      <c r="O208" s="65">
        <f t="shared" si="52"/>
        <v>377.85</v>
      </c>
      <c r="P208" s="106">
        <v>287.17</v>
      </c>
      <c r="Q208" s="94">
        <v>63.48</v>
      </c>
      <c r="R208" s="69">
        <v>11.33</v>
      </c>
      <c r="S208" s="69">
        <v>15.87</v>
      </c>
      <c r="T208" s="65"/>
      <c r="U208" s="65"/>
      <c r="V208" s="65"/>
      <c r="W208" s="65"/>
      <c r="X208" s="85">
        <v>20</v>
      </c>
      <c r="Y208" s="98">
        <v>341</v>
      </c>
      <c r="Z208" s="98">
        <v>1600</v>
      </c>
      <c r="AA208" s="98">
        <v>70</v>
      </c>
      <c r="AB208" s="98">
        <v>100</v>
      </c>
      <c r="AC208" s="78" t="s">
        <v>864</v>
      </c>
    </row>
    <row r="209" s="39" customFormat="1" hidden="1" customHeight="1" spans="1:29">
      <c r="A209" s="49"/>
      <c r="B209" s="49"/>
      <c r="C209" s="55">
        <v>12</v>
      </c>
      <c r="D209" s="88" t="s">
        <v>839</v>
      </c>
      <c r="E209" s="55" t="s">
        <v>901</v>
      </c>
      <c r="F209" s="55" t="s">
        <v>902</v>
      </c>
      <c r="G209" s="100" t="s">
        <v>903</v>
      </c>
      <c r="H209" s="55" t="s">
        <v>146</v>
      </c>
      <c r="I209" s="55" t="s">
        <v>850</v>
      </c>
      <c r="J209" s="55" t="s">
        <v>851</v>
      </c>
      <c r="K209" s="70" t="s">
        <v>844</v>
      </c>
      <c r="L209" s="70">
        <v>45656</v>
      </c>
      <c r="M209" s="70" t="s">
        <v>904</v>
      </c>
      <c r="N209" s="65">
        <f t="shared" si="51"/>
        <v>379.96</v>
      </c>
      <c r="O209" s="65">
        <f t="shared" si="52"/>
        <v>379.96</v>
      </c>
      <c r="P209" s="106">
        <v>288.77</v>
      </c>
      <c r="Q209" s="94">
        <v>63.83</v>
      </c>
      <c r="R209" s="69">
        <v>11.4</v>
      </c>
      <c r="S209" s="69">
        <v>15.96</v>
      </c>
      <c r="T209" s="69"/>
      <c r="U209" s="69"/>
      <c r="V209" s="69"/>
      <c r="W209" s="69"/>
      <c r="X209" s="85">
        <v>35</v>
      </c>
      <c r="Y209" s="79">
        <v>33</v>
      </c>
      <c r="Z209" s="79">
        <v>168</v>
      </c>
      <c r="AA209" s="79">
        <v>15</v>
      </c>
      <c r="AB209" s="79">
        <v>74</v>
      </c>
      <c r="AC209" s="78" t="s">
        <v>846</v>
      </c>
    </row>
    <row r="210" s="39" customFormat="1" hidden="1" customHeight="1" spans="1:29">
      <c r="A210" s="49"/>
      <c r="B210" s="49"/>
      <c r="C210" s="55">
        <v>13</v>
      </c>
      <c r="D210" s="88" t="s">
        <v>839</v>
      </c>
      <c r="E210" s="55" t="s">
        <v>905</v>
      </c>
      <c r="F210" s="55" t="s">
        <v>906</v>
      </c>
      <c r="G210" s="100" t="s">
        <v>907</v>
      </c>
      <c r="H210" s="55" t="s">
        <v>146</v>
      </c>
      <c r="I210" s="55" t="s">
        <v>460</v>
      </c>
      <c r="J210" s="88" t="s">
        <v>843</v>
      </c>
      <c r="K210" s="70" t="s">
        <v>844</v>
      </c>
      <c r="L210" s="70">
        <v>45565</v>
      </c>
      <c r="M210" s="70" t="s">
        <v>908</v>
      </c>
      <c r="N210" s="65">
        <f t="shared" si="51"/>
        <v>430</v>
      </c>
      <c r="O210" s="65">
        <f t="shared" si="52"/>
        <v>430</v>
      </c>
      <c r="P210" s="106">
        <v>326.8</v>
      </c>
      <c r="Q210" s="94">
        <v>72.24</v>
      </c>
      <c r="R210" s="69">
        <v>12.9</v>
      </c>
      <c r="S210" s="69">
        <v>18.06</v>
      </c>
      <c r="T210" s="65"/>
      <c r="U210" s="65"/>
      <c r="V210" s="65"/>
      <c r="W210" s="65"/>
      <c r="X210" s="85">
        <v>100</v>
      </c>
      <c r="Y210" s="79">
        <v>100</v>
      </c>
      <c r="Z210" s="79">
        <v>624</v>
      </c>
      <c r="AA210" s="79">
        <v>42</v>
      </c>
      <c r="AB210" s="79">
        <v>322</v>
      </c>
      <c r="AC210" s="78"/>
    </row>
    <row r="211" s="39" customFormat="1" hidden="1" customHeight="1" spans="1:29">
      <c r="A211" s="49"/>
      <c r="B211" s="49"/>
      <c r="C211" s="55">
        <v>14</v>
      </c>
      <c r="D211" s="88" t="s">
        <v>839</v>
      </c>
      <c r="E211" s="88" t="s">
        <v>909</v>
      </c>
      <c r="F211" s="55" t="s">
        <v>902</v>
      </c>
      <c r="G211" s="100" t="s">
        <v>910</v>
      </c>
      <c r="H211" s="55" t="s">
        <v>146</v>
      </c>
      <c r="I211" s="51" t="s">
        <v>721</v>
      </c>
      <c r="J211" s="88" t="s">
        <v>895</v>
      </c>
      <c r="K211" s="70" t="s">
        <v>844</v>
      </c>
      <c r="L211" s="70">
        <v>45656</v>
      </c>
      <c r="M211" s="70" t="s">
        <v>911</v>
      </c>
      <c r="N211" s="65">
        <f t="shared" si="51"/>
        <v>326.61</v>
      </c>
      <c r="O211" s="65">
        <f t="shared" si="52"/>
        <v>326.61</v>
      </c>
      <c r="P211" s="106">
        <v>249.68</v>
      </c>
      <c r="Q211" s="94">
        <v>63.2</v>
      </c>
      <c r="R211" s="69">
        <v>0</v>
      </c>
      <c r="S211" s="69">
        <v>13.73</v>
      </c>
      <c r="T211" s="69"/>
      <c r="U211" s="69"/>
      <c r="V211" s="69"/>
      <c r="W211" s="69"/>
      <c r="X211" s="85">
        <v>5</v>
      </c>
      <c r="Y211" s="79">
        <v>33</v>
      </c>
      <c r="Z211" s="79">
        <v>158</v>
      </c>
      <c r="AA211" s="79">
        <v>14</v>
      </c>
      <c r="AB211" s="79">
        <v>84</v>
      </c>
      <c r="AC211" s="78"/>
    </row>
    <row r="212" s="39" customFormat="1" hidden="1" customHeight="1" spans="1:29">
      <c r="A212" s="49"/>
      <c r="B212" s="49"/>
      <c r="C212" s="55">
        <v>15</v>
      </c>
      <c r="D212" s="88" t="s">
        <v>839</v>
      </c>
      <c r="E212" s="101" t="s">
        <v>912</v>
      </c>
      <c r="F212" s="55" t="s">
        <v>866</v>
      </c>
      <c r="G212" s="55" t="s">
        <v>913</v>
      </c>
      <c r="H212" s="55" t="s">
        <v>146</v>
      </c>
      <c r="I212" s="51" t="s">
        <v>496</v>
      </c>
      <c r="J212" s="88" t="s">
        <v>914</v>
      </c>
      <c r="K212" s="70" t="s">
        <v>844</v>
      </c>
      <c r="L212" s="70">
        <v>45656</v>
      </c>
      <c r="M212" s="70" t="s">
        <v>915</v>
      </c>
      <c r="N212" s="65">
        <f t="shared" si="51"/>
        <v>280</v>
      </c>
      <c r="O212" s="65">
        <f t="shared" si="52"/>
        <v>280</v>
      </c>
      <c r="P212" s="106">
        <v>280</v>
      </c>
      <c r="Q212" s="69"/>
      <c r="R212" s="69"/>
      <c r="S212" s="69"/>
      <c r="T212" s="69"/>
      <c r="U212" s="69"/>
      <c r="V212" s="69"/>
      <c r="W212" s="69"/>
      <c r="X212" s="85">
        <v>10</v>
      </c>
      <c r="Y212" s="79">
        <v>98</v>
      </c>
      <c r="Z212" s="79">
        <v>411</v>
      </c>
      <c r="AA212" s="79">
        <v>25</v>
      </c>
      <c r="AB212" s="79">
        <v>84</v>
      </c>
      <c r="AC212" s="78" t="s">
        <v>916</v>
      </c>
    </row>
    <row r="213" s="39" customFormat="1" hidden="1" customHeight="1" spans="1:29">
      <c r="A213" s="49"/>
      <c r="B213" s="49"/>
      <c r="C213" s="55" t="s">
        <v>917</v>
      </c>
      <c r="D213" s="55"/>
      <c r="E213" s="55"/>
      <c r="F213" s="55"/>
      <c r="G213" s="55">
        <v>3</v>
      </c>
      <c r="H213" s="55"/>
      <c r="I213" s="55"/>
      <c r="J213" s="55"/>
      <c r="K213" s="71"/>
      <c r="L213" s="71"/>
      <c r="M213" s="55"/>
      <c r="N213" s="65">
        <f t="shared" si="51"/>
        <v>5325.64</v>
      </c>
      <c r="O213" s="65">
        <f t="shared" si="52"/>
        <v>5325.64</v>
      </c>
      <c r="P213" s="69">
        <f t="shared" ref="N213:S213" si="54">SUM(P214:P216)</f>
        <v>3891.42</v>
      </c>
      <c r="Q213" s="69">
        <f t="shared" si="54"/>
        <v>950.81</v>
      </c>
      <c r="R213" s="69">
        <f t="shared" si="54"/>
        <v>192.95</v>
      </c>
      <c r="S213" s="69">
        <f t="shared" si="54"/>
        <v>290.46</v>
      </c>
      <c r="T213" s="69"/>
      <c r="U213" s="69"/>
      <c r="V213" s="69"/>
      <c r="W213" s="69"/>
      <c r="X213" s="79"/>
      <c r="Y213" s="79"/>
      <c r="Z213" s="79"/>
      <c r="AA213" s="79"/>
      <c r="AB213" s="79"/>
      <c r="AC213" s="78"/>
    </row>
    <row r="214" s="39" customFormat="1" hidden="1" customHeight="1" spans="1:29">
      <c r="A214" s="49"/>
      <c r="B214" s="49"/>
      <c r="C214" s="88">
        <v>1</v>
      </c>
      <c r="D214" s="88" t="s">
        <v>839</v>
      </c>
      <c r="E214" s="55" t="s">
        <v>918</v>
      </c>
      <c r="F214" s="55" t="s">
        <v>919</v>
      </c>
      <c r="G214" s="100" t="s">
        <v>920</v>
      </c>
      <c r="H214" s="55" t="s">
        <v>146</v>
      </c>
      <c r="I214" s="68" t="s">
        <v>292</v>
      </c>
      <c r="J214" s="88" t="s">
        <v>868</v>
      </c>
      <c r="K214" s="71">
        <v>45379</v>
      </c>
      <c r="L214" s="71">
        <v>45657</v>
      </c>
      <c r="M214" s="88" t="s">
        <v>921</v>
      </c>
      <c r="N214" s="65">
        <f t="shared" si="51"/>
        <v>1644.43</v>
      </c>
      <c r="O214" s="65">
        <f t="shared" si="52"/>
        <v>1644.43</v>
      </c>
      <c r="P214" s="106">
        <v>1049.7</v>
      </c>
      <c r="Q214" s="69">
        <v>365.93</v>
      </c>
      <c r="R214" s="69">
        <v>92.95</v>
      </c>
      <c r="S214" s="69">
        <v>135.85</v>
      </c>
      <c r="T214" s="69"/>
      <c r="U214" s="69"/>
      <c r="V214" s="69"/>
      <c r="W214" s="69"/>
      <c r="X214" s="85">
        <v>150</v>
      </c>
      <c r="Y214" s="98">
        <v>149</v>
      </c>
      <c r="Z214" s="98">
        <v>723</v>
      </c>
      <c r="AA214" s="98">
        <v>54</v>
      </c>
      <c r="AB214" s="98">
        <v>266</v>
      </c>
      <c r="AC214" s="78" t="s">
        <v>846</v>
      </c>
    </row>
    <row r="215" s="39" customFormat="1" hidden="1" customHeight="1" spans="1:29">
      <c r="A215" s="49"/>
      <c r="B215" s="49"/>
      <c r="C215" s="88">
        <v>2</v>
      </c>
      <c r="D215" s="88" t="s">
        <v>839</v>
      </c>
      <c r="E215" s="55" t="s">
        <v>922</v>
      </c>
      <c r="F215" s="55" t="s">
        <v>923</v>
      </c>
      <c r="G215" s="100" t="s">
        <v>924</v>
      </c>
      <c r="H215" s="55" t="s">
        <v>146</v>
      </c>
      <c r="I215" s="68" t="s">
        <v>292</v>
      </c>
      <c r="J215" s="88" t="s">
        <v>868</v>
      </c>
      <c r="K215" s="71">
        <v>45379</v>
      </c>
      <c r="L215" s="71">
        <v>45657</v>
      </c>
      <c r="M215" s="88" t="s">
        <v>925</v>
      </c>
      <c r="N215" s="65">
        <f t="shared" si="51"/>
        <v>2489.81</v>
      </c>
      <c r="O215" s="65">
        <f t="shared" si="52"/>
        <v>2489.81</v>
      </c>
      <c r="P215" s="106">
        <v>1892.26</v>
      </c>
      <c r="Q215" s="69">
        <v>392.98</v>
      </c>
      <c r="R215" s="69">
        <v>100</v>
      </c>
      <c r="S215" s="69">
        <v>104.57</v>
      </c>
      <c r="T215" s="69"/>
      <c r="U215" s="69"/>
      <c r="V215" s="69"/>
      <c r="W215" s="69"/>
      <c r="X215" s="85">
        <v>155</v>
      </c>
      <c r="Y215" s="98">
        <v>96</v>
      </c>
      <c r="Z215" s="98">
        <v>367</v>
      </c>
      <c r="AA215" s="98">
        <v>42</v>
      </c>
      <c r="AB215" s="98">
        <v>155</v>
      </c>
      <c r="AC215" s="78" t="s">
        <v>846</v>
      </c>
    </row>
    <row r="216" s="39" customFormat="1" hidden="1" customHeight="1" spans="1:29">
      <c r="A216" s="49"/>
      <c r="B216" s="49"/>
      <c r="C216" s="88">
        <v>3</v>
      </c>
      <c r="D216" s="88" t="s">
        <v>839</v>
      </c>
      <c r="E216" s="55" t="s">
        <v>926</v>
      </c>
      <c r="F216" s="102" t="s">
        <v>898</v>
      </c>
      <c r="G216" s="100" t="s">
        <v>927</v>
      </c>
      <c r="H216" s="55" t="s">
        <v>146</v>
      </c>
      <c r="I216" s="68" t="s">
        <v>292</v>
      </c>
      <c r="J216" s="88" t="s">
        <v>868</v>
      </c>
      <c r="K216" s="71">
        <v>45379</v>
      </c>
      <c r="L216" s="71">
        <v>45657</v>
      </c>
      <c r="M216" s="88" t="s">
        <v>928</v>
      </c>
      <c r="N216" s="65">
        <f t="shared" si="51"/>
        <v>1191.4</v>
      </c>
      <c r="O216" s="65">
        <f t="shared" si="52"/>
        <v>1191.4</v>
      </c>
      <c r="P216" s="106">
        <v>949.46</v>
      </c>
      <c r="Q216" s="69">
        <v>191.9</v>
      </c>
      <c r="R216" s="69"/>
      <c r="S216" s="69">
        <v>50.04</v>
      </c>
      <c r="T216" s="69"/>
      <c r="U216" s="69"/>
      <c r="V216" s="69"/>
      <c r="W216" s="69"/>
      <c r="X216" s="85">
        <v>100</v>
      </c>
      <c r="Y216" s="98">
        <v>96</v>
      </c>
      <c r="Z216" s="98">
        <v>367</v>
      </c>
      <c r="AA216" s="98">
        <v>30</v>
      </c>
      <c r="AB216" s="98">
        <v>219</v>
      </c>
      <c r="AC216" s="78" t="s">
        <v>864</v>
      </c>
    </row>
    <row r="217" s="39" customFormat="1" hidden="1" customHeight="1" spans="1:29">
      <c r="A217" s="49"/>
      <c r="B217" s="49"/>
      <c r="C217" s="55" t="s">
        <v>929</v>
      </c>
      <c r="D217" s="55"/>
      <c r="E217" s="55"/>
      <c r="F217" s="55"/>
      <c r="G217" s="55">
        <v>3</v>
      </c>
      <c r="H217" s="55"/>
      <c r="I217" s="55"/>
      <c r="J217" s="55"/>
      <c r="K217" s="71"/>
      <c r="L217" s="71"/>
      <c r="M217" s="55"/>
      <c r="N217" s="65">
        <f t="shared" si="51"/>
        <v>690.19</v>
      </c>
      <c r="O217" s="65">
        <f t="shared" si="52"/>
        <v>690.19</v>
      </c>
      <c r="P217" s="69">
        <f t="shared" ref="N217:S217" si="55">SUM(P218:P220)</f>
        <v>388</v>
      </c>
      <c r="Q217" s="69">
        <f t="shared" si="55"/>
        <v>244</v>
      </c>
      <c r="R217" s="69">
        <f t="shared" si="55"/>
        <v>0</v>
      </c>
      <c r="S217" s="69">
        <f t="shared" si="55"/>
        <v>58.19</v>
      </c>
      <c r="T217" s="69"/>
      <c r="U217" s="69"/>
      <c r="V217" s="69"/>
      <c r="W217" s="69"/>
      <c r="X217" s="77"/>
      <c r="Y217" s="77"/>
      <c r="Z217" s="77"/>
      <c r="AA217" s="77"/>
      <c r="AB217" s="79"/>
      <c r="AC217" s="78"/>
    </row>
    <row r="218" s="39" customFormat="1" hidden="1" customHeight="1" spans="1:29">
      <c r="A218" s="49"/>
      <c r="B218" s="49"/>
      <c r="C218" s="55">
        <v>1</v>
      </c>
      <c r="D218" s="88" t="s">
        <v>839</v>
      </c>
      <c r="E218" s="55" t="s">
        <v>930</v>
      </c>
      <c r="F218" s="55" t="s">
        <v>931</v>
      </c>
      <c r="G218" s="103" t="s">
        <v>932</v>
      </c>
      <c r="H218" s="55" t="s">
        <v>146</v>
      </c>
      <c r="I218" s="55" t="s">
        <v>529</v>
      </c>
      <c r="J218" s="55" t="s">
        <v>933</v>
      </c>
      <c r="K218" s="70" t="s">
        <v>844</v>
      </c>
      <c r="L218" s="70">
        <v>45565</v>
      </c>
      <c r="M218" s="88" t="s">
        <v>934</v>
      </c>
      <c r="N218" s="65">
        <f t="shared" si="51"/>
        <v>218.69</v>
      </c>
      <c r="O218" s="65">
        <f t="shared" si="52"/>
        <v>218.69</v>
      </c>
      <c r="P218" s="69">
        <v>197</v>
      </c>
      <c r="Q218" s="69"/>
      <c r="R218" s="69"/>
      <c r="S218" s="69">
        <v>21.69</v>
      </c>
      <c r="T218" s="69"/>
      <c r="U218" s="69"/>
      <c r="V218" s="69"/>
      <c r="W218" s="69"/>
      <c r="X218" s="85">
        <v>44</v>
      </c>
      <c r="Y218" s="77">
        <v>105</v>
      </c>
      <c r="Z218" s="77">
        <v>445</v>
      </c>
      <c r="AA218" s="77">
        <v>54</v>
      </c>
      <c r="AB218" s="79">
        <v>155</v>
      </c>
      <c r="AC218" s="78" t="s">
        <v>846</v>
      </c>
    </row>
    <row r="219" s="39" customFormat="1" hidden="1" customHeight="1" spans="1:29">
      <c r="A219" s="49"/>
      <c r="B219" s="49"/>
      <c r="C219" s="55">
        <v>2</v>
      </c>
      <c r="D219" s="88" t="s">
        <v>839</v>
      </c>
      <c r="E219" s="55" t="s">
        <v>935</v>
      </c>
      <c r="F219" s="55" t="s">
        <v>936</v>
      </c>
      <c r="G219" s="103" t="s">
        <v>937</v>
      </c>
      <c r="H219" s="55" t="s">
        <v>146</v>
      </c>
      <c r="I219" s="55" t="s">
        <v>529</v>
      </c>
      <c r="J219" s="55" t="s">
        <v>933</v>
      </c>
      <c r="K219" s="70" t="s">
        <v>844</v>
      </c>
      <c r="L219" s="70">
        <v>45565</v>
      </c>
      <c r="M219" s="88" t="s">
        <v>938</v>
      </c>
      <c r="N219" s="65">
        <f t="shared" si="51"/>
        <v>211.5</v>
      </c>
      <c r="O219" s="65">
        <f t="shared" si="52"/>
        <v>211.5</v>
      </c>
      <c r="P219" s="69">
        <v>191</v>
      </c>
      <c r="Q219" s="69"/>
      <c r="R219" s="69"/>
      <c r="S219" s="69">
        <v>20.5</v>
      </c>
      <c r="T219" s="69"/>
      <c r="U219" s="69"/>
      <c r="V219" s="69"/>
      <c r="W219" s="69"/>
      <c r="X219" s="85">
        <v>42.4</v>
      </c>
      <c r="Y219" s="77">
        <v>19</v>
      </c>
      <c r="Z219" s="77">
        <v>102</v>
      </c>
      <c r="AA219" s="77">
        <v>8</v>
      </c>
      <c r="AB219" s="79">
        <v>58</v>
      </c>
      <c r="AC219" s="78" t="s">
        <v>846</v>
      </c>
    </row>
    <row r="220" s="39" customFormat="1" hidden="1" customHeight="1" spans="1:29">
      <c r="A220" s="49"/>
      <c r="B220" s="49"/>
      <c r="C220" s="55">
        <v>3</v>
      </c>
      <c r="D220" s="88" t="s">
        <v>839</v>
      </c>
      <c r="E220" s="55" t="s">
        <v>939</v>
      </c>
      <c r="F220" s="102" t="s">
        <v>940</v>
      </c>
      <c r="G220" s="103" t="s">
        <v>941</v>
      </c>
      <c r="H220" s="55" t="s">
        <v>146</v>
      </c>
      <c r="I220" s="55" t="s">
        <v>942</v>
      </c>
      <c r="J220" s="55" t="s">
        <v>943</v>
      </c>
      <c r="K220" s="70" t="s">
        <v>844</v>
      </c>
      <c r="L220" s="70">
        <v>45565</v>
      </c>
      <c r="M220" s="88" t="s">
        <v>944</v>
      </c>
      <c r="N220" s="65">
        <f t="shared" si="51"/>
        <v>260</v>
      </c>
      <c r="O220" s="65">
        <f t="shared" si="52"/>
        <v>260</v>
      </c>
      <c r="P220" s="69"/>
      <c r="Q220" s="69">
        <v>244</v>
      </c>
      <c r="R220" s="69"/>
      <c r="S220" s="69">
        <v>16</v>
      </c>
      <c r="T220" s="69"/>
      <c r="U220" s="69"/>
      <c r="V220" s="69"/>
      <c r="W220" s="69"/>
      <c r="X220" s="85">
        <v>65</v>
      </c>
      <c r="Y220" s="77">
        <v>100</v>
      </c>
      <c r="Z220" s="77">
        <v>621</v>
      </c>
      <c r="AA220" s="77">
        <v>45</v>
      </c>
      <c r="AB220" s="79">
        <v>268</v>
      </c>
      <c r="AC220" s="78" t="s">
        <v>846</v>
      </c>
    </row>
    <row r="221" s="39" customFormat="1" hidden="1" customHeight="1" spans="1:29">
      <c r="A221" s="49"/>
      <c r="B221" s="49"/>
      <c r="C221" s="55" t="s">
        <v>305</v>
      </c>
      <c r="D221" s="55"/>
      <c r="E221" s="55"/>
      <c r="F221" s="55"/>
      <c r="G221" s="55">
        <v>1</v>
      </c>
      <c r="H221" s="55"/>
      <c r="I221" s="55"/>
      <c r="J221" s="55"/>
      <c r="K221" s="71"/>
      <c r="L221" s="71"/>
      <c r="M221" s="55"/>
      <c r="N221" s="65">
        <f t="shared" si="51"/>
        <v>877.33</v>
      </c>
      <c r="O221" s="65">
        <f t="shared" si="52"/>
        <v>877.33</v>
      </c>
      <c r="P221" s="69">
        <f t="shared" ref="N221:S221" si="56">SUM(P222:P222)</f>
        <v>877.33</v>
      </c>
      <c r="Q221" s="69">
        <f t="shared" si="56"/>
        <v>0</v>
      </c>
      <c r="R221" s="69">
        <f t="shared" si="56"/>
        <v>0</v>
      </c>
      <c r="S221" s="69">
        <f t="shared" si="56"/>
        <v>0</v>
      </c>
      <c r="T221" s="69"/>
      <c r="U221" s="69"/>
      <c r="V221" s="69"/>
      <c r="W221" s="69"/>
      <c r="X221" s="77"/>
      <c r="Y221" s="77"/>
      <c r="Z221" s="77"/>
      <c r="AA221" s="77"/>
      <c r="AB221" s="79"/>
      <c r="AC221" s="78"/>
    </row>
    <row r="222" s="39" customFormat="1" hidden="1" customHeight="1" spans="1:29">
      <c r="A222" s="49"/>
      <c r="B222" s="49"/>
      <c r="C222" s="88">
        <v>1</v>
      </c>
      <c r="D222" s="88" t="s">
        <v>839</v>
      </c>
      <c r="E222" s="55" t="s">
        <v>945</v>
      </c>
      <c r="F222" s="55" t="s">
        <v>866</v>
      </c>
      <c r="G222" s="103" t="s">
        <v>946</v>
      </c>
      <c r="H222" s="55" t="s">
        <v>146</v>
      </c>
      <c r="I222" s="55" t="s">
        <v>460</v>
      </c>
      <c r="J222" s="55" t="s">
        <v>843</v>
      </c>
      <c r="K222" s="70" t="s">
        <v>844</v>
      </c>
      <c r="L222" s="70">
        <v>45473</v>
      </c>
      <c r="M222" s="55" t="s">
        <v>947</v>
      </c>
      <c r="N222" s="65">
        <f t="shared" si="51"/>
        <v>877.33</v>
      </c>
      <c r="O222" s="65">
        <f t="shared" si="52"/>
        <v>877.33</v>
      </c>
      <c r="P222" s="69">
        <v>877.33</v>
      </c>
      <c r="Q222" s="69"/>
      <c r="R222" s="69"/>
      <c r="S222" s="69"/>
      <c r="T222" s="69"/>
      <c r="U222" s="69"/>
      <c r="V222" s="69"/>
      <c r="W222" s="69"/>
      <c r="X222" s="98"/>
      <c r="Y222" s="98">
        <v>1221</v>
      </c>
      <c r="Z222" s="98">
        <v>4899</v>
      </c>
      <c r="AA222" s="98">
        <v>756</v>
      </c>
      <c r="AB222" s="79">
        <v>2114</v>
      </c>
      <c r="AC222" s="78"/>
    </row>
    <row r="223" s="39" customFormat="1" hidden="1" customHeight="1" spans="1:29">
      <c r="A223" s="49"/>
      <c r="B223" s="49"/>
      <c r="C223" s="54" t="s">
        <v>948</v>
      </c>
      <c r="D223" s="54"/>
      <c r="E223" s="50"/>
      <c r="F223" s="50"/>
      <c r="G223" s="50">
        <f>G224+G233+G239+G245</f>
        <v>19</v>
      </c>
      <c r="H223" s="50"/>
      <c r="I223" s="50"/>
      <c r="J223" s="50"/>
      <c r="K223" s="50"/>
      <c r="L223" s="50"/>
      <c r="M223" s="50"/>
      <c r="N223" s="65">
        <f t="shared" si="51"/>
        <v>17466.16</v>
      </c>
      <c r="O223" s="65">
        <f t="shared" si="52"/>
        <v>17466.16</v>
      </c>
      <c r="P223" s="65">
        <f>SUM(P224,P233,P239,P245)</f>
        <v>12636</v>
      </c>
      <c r="Q223" s="65">
        <f t="shared" ref="N223:S223" si="57">SUM(Q224,Q233,Q239,Q245)</f>
        <v>3573</v>
      </c>
      <c r="R223" s="65">
        <f t="shared" si="57"/>
        <v>606.29</v>
      </c>
      <c r="S223" s="65">
        <f t="shared" si="57"/>
        <v>650.87</v>
      </c>
      <c r="T223" s="65">
        <v>0</v>
      </c>
      <c r="U223" s="65">
        <v>0</v>
      </c>
      <c r="V223" s="65">
        <v>0</v>
      </c>
      <c r="W223" s="65">
        <v>0</v>
      </c>
      <c r="X223" s="76">
        <v>0</v>
      </c>
      <c r="Y223" s="76">
        <f t="shared" ref="Y223:AB223" si="58">SUM(Y224,Y233,Y239,Y245)</f>
        <v>3586</v>
      </c>
      <c r="Z223" s="76">
        <f t="shared" si="58"/>
        <v>15332</v>
      </c>
      <c r="AA223" s="76">
        <f t="shared" si="58"/>
        <v>3013.7</v>
      </c>
      <c r="AB223" s="76">
        <f t="shared" si="58"/>
        <v>12240.7</v>
      </c>
      <c r="AC223" s="76"/>
    </row>
    <row r="224" s="39" customFormat="1" hidden="1" customHeight="1" spans="1:29">
      <c r="A224" s="49"/>
      <c r="B224" s="49"/>
      <c r="C224" s="55" t="s">
        <v>949</v>
      </c>
      <c r="D224" s="55"/>
      <c r="E224" s="55"/>
      <c r="F224" s="55"/>
      <c r="G224" s="55">
        <v>8</v>
      </c>
      <c r="H224" s="55"/>
      <c r="I224" s="55"/>
      <c r="J224" s="55"/>
      <c r="K224" s="58"/>
      <c r="L224" s="55"/>
      <c r="M224" s="68"/>
      <c r="N224" s="65">
        <f t="shared" ref="N224:N249" si="59">P224+Q224+R224+S224</f>
        <v>6259.28</v>
      </c>
      <c r="O224" s="65">
        <f t="shared" ref="O224:O249" si="60">P224+Q224+R224+S224+T224+U224+V224+W224</f>
        <v>6259.28</v>
      </c>
      <c r="P224" s="69">
        <f t="shared" ref="N224:T224" si="61">SUM(P225:P232)</f>
        <v>4395.37</v>
      </c>
      <c r="Q224" s="69">
        <f t="shared" si="61"/>
        <v>1266</v>
      </c>
      <c r="R224" s="69">
        <f t="shared" si="61"/>
        <v>423.41</v>
      </c>
      <c r="S224" s="69">
        <f t="shared" si="61"/>
        <v>174.5</v>
      </c>
      <c r="T224" s="69">
        <f t="shared" si="61"/>
        <v>0</v>
      </c>
      <c r="U224" s="69">
        <v>0</v>
      </c>
      <c r="V224" s="69">
        <v>0</v>
      </c>
      <c r="W224" s="69">
        <v>0</v>
      </c>
      <c r="X224" s="77">
        <v>0</v>
      </c>
      <c r="Y224" s="77">
        <f t="shared" ref="Y224:AB224" si="62">SUM(Y225:Y232)</f>
        <v>860</v>
      </c>
      <c r="Z224" s="79">
        <f t="shared" si="62"/>
        <v>3112</v>
      </c>
      <c r="AA224" s="78">
        <f t="shared" si="62"/>
        <v>1088</v>
      </c>
      <c r="AB224" s="78">
        <f t="shared" si="62"/>
        <v>4086</v>
      </c>
      <c r="AC224" s="78"/>
    </row>
    <row r="225" s="39" customFormat="1" hidden="1" customHeight="1" spans="1:29">
      <c r="A225" s="49"/>
      <c r="B225" s="49"/>
      <c r="C225" s="50">
        <v>1</v>
      </c>
      <c r="D225" s="55" t="s">
        <v>950</v>
      </c>
      <c r="E225" s="51" t="s">
        <v>951</v>
      </c>
      <c r="F225" s="51" t="s">
        <v>952</v>
      </c>
      <c r="G225" s="51" t="s">
        <v>953</v>
      </c>
      <c r="H225" s="55" t="s">
        <v>387</v>
      </c>
      <c r="I225" s="50" t="s">
        <v>460</v>
      </c>
      <c r="J225" s="55" t="s">
        <v>954</v>
      </c>
      <c r="K225" s="70">
        <v>45153</v>
      </c>
      <c r="L225" s="70">
        <v>45427</v>
      </c>
      <c r="M225" s="55" t="s">
        <v>955</v>
      </c>
      <c r="N225" s="65">
        <f t="shared" si="59"/>
        <v>775.51</v>
      </c>
      <c r="O225" s="65">
        <f t="shared" si="60"/>
        <v>775.51</v>
      </c>
      <c r="P225" s="69">
        <v>500</v>
      </c>
      <c r="Q225" s="65">
        <v>260</v>
      </c>
      <c r="R225" s="65">
        <v>0</v>
      </c>
      <c r="S225" s="65">
        <v>15.51</v>
      </c>
      <c r="T225" s="65">
        <v>0</v>
      </c>
      <c r="U225" s="65">
        <v>0</v>
      </c>
      <c r="V225" s="65">
        <v>0</v>
      </c>
      <c r="W225" s="65">
        <v>0</v>
      </c>
      <c r="X225" s="76">
        <v>0</v>
      </c>
      <c r="Y225" s="76">
        <v>12</v>
      </c>
      <c r="Z225" s="76">
        <v>98</v>
      </c>
      <c r="AA225" s="76">
        <v>48</v>
      </c>
      <c r="AB225" s="76">
        <v>181</v>
      </c>
      <c r="AC225" s="76"/>
    </row>
    <row r="226" s="39" customFormat="1" hidden="1" customHeight="1" spans="1:29">
      <c r="A226" s="49"/>
      <c r="B226" s="49"/>
      <c r="C226" s="50">
        <v>2</v>
      </c>
      <c r="D226" s="55" t="s">
        <v>950</v>
      </c>
      <c r="E226" s="51" t="s">
        <v>956</v>
      </c>
      <c r="F226" s="51" t="s">
        <v>957</v>
      </c>
      <c r="G226" s="50" t="s">
        <v>958</v>
      </c>
      <c r="H226" s="55" t="s">
        <v>146</v>
      </c>
      <c r="I226" s="50" t="s">
        <v>460</v>
      </c>
      <c r="J226" s="55" t="s">
        <v>959</v>
      </c>
      <c r="K226" s="70">
        <v>45377</v>
      </c>
      <c r="L226" s="70">
        <v>45652</v>
      </c>
      <c r="M226" s="55" t="s">
        <v>960</v>
      </c>
      <c r="N226" s="65">
        <f t="shared" si="59"/>
        <v>930</v>
      </c>
      <c r="O226" s="65">
        <f t="shared" si="60"/>
        <v>930</v>
      </c>
      <c r="P226" s="69">
        <v>714</v>
      </c>
      <c r="Q226" s="65">
        <v>160</v>
      </c>
      <c r="R226" s="65">
        <v>0</v>
      </c>
      <c r="S226" s="65">
        <v>56</v>
      </c>
      <c r="T226" s="65">
        <v>0</v>
      </c>
      <c r="U226" s="65">
        <v>0</v>
      </c>
      <c r="V226" s="65">
        <v>0</v>
      </c>
      <c r="W226" s="65">
        <v>0</v>
      </c>
      <c r="X226" s="76">
        <v>0</v>
      </c>
      <c r="Y226" s="76">
        <v>175</v>
      </c>
      <c r="Z226" s="76">
        <v>654</v>
      </c>
      <c r="AA226" s="76">
        <v>9</v>
      </c>
      <c r="AB226" s="76">
        <v>98</v>
      </c>
      <c r="AC226" s="76"/>
    </row>
    <row r="227" s="39" customFormat="1" hidden="1" customHeight="1" spans="1:29">
      <c r="A227" s="49"/>
      <c r="B227" s="49"/>
      <c r="C227" s="50">
        <v>3</v>
      </c>
      <c r="D227" s="55" t="s">
        <v>950</v>
      </c>
      <c r="E227" s="50" t="s">
        <v>961</v>
      </c>
      <c r="F227" s="50" t="s">
        <v>962</v>
      </c>
      <c r="G227" s="50" t="s">
        <v>963</v>
      </c>
      <c r="H227" s="55" t="s">
        <v>146</v>
      </c>
      <c r="I227" s="50" t="s">
        <v>460</v>
      </c>
      <c r="J227" s="55" t="s">
        <v>959</v>
      </c>
      <c r="K227" s="70">
        <v>45380</v>
      </c>
      <c r="L227" s="70">
        <v>45472</v>
      </c>
      <c r="M227" s="55" t="s">
        <v>964</v>
      </c>
      <c r="N227" s="65">
        <f t="shared" si="59"/>
        <v>87.5</v>
      </c>
      <c r="O227" s="65">
        <f t="shared" si="60"/>
        <v>87.5</v>
      </c>
      <c r="P227" s="69">
        <v>53</v>
      </c>
      <c r="Q227" s="65">
        <v>23</v>
      </c>
      <c r="R227" s="65">
        <v>0</v>
      </c>
      <c r="S227" s="65">
        <v>11.5</v>
      </c>
      <c r="T227" s="65">
        <v>0</v>
      </c>
      <c r="U227" s="65">
        <v>0</v>
      </c>
      <c r="V227" s="65">
        <v>0</v>
      </c>
      <c r="W227" s="65">
        <v>0</v>
      </c>
      <c r="X227" s="76">
        <v>0</v>
      </c>
      <c r="Y227" s="76">
        <v>157</v>
      </c>
      <c r="Z227" s="76">
        <v>1035</v>
      </c>
      <c r="AA227" s="76">
        <v>20</v>
      </c>
      <c r="AB227" s="76">
        <v>80</v>
      </c>
      <c r="AC227" s="76"/>
    </row>
    <row r="228" s="39" customFormat="1" hidden="1" customHeight="1" spans="1:29">
      <c r="A228" s="49"/>
      <c r="B228" s="49"/>
      <c r="C228" s="50">
        <v>4</v>
      </c>
      <c r="D228" s="55" t="s">
        <v>950</v>
      </c>
      <c r="E228" s="55" t="s">
        <v>965</v>
      </c>
      <c r="F228" s="55" t="s">
        <v>966</v>
      </c>
      <c r="G228" s="55" t="s">
        <v>967</v>
      </c>
      <c r="H228" s="55" t="s">
        <v>146</v>
      </c>
      <c r="I228" s="55" t="s">
        <v>292</v>
      </c>
      <c r="J228" s="55" t="s">
        <v>968</v>
      </c>
      <c r="K228" s="70">
        <v>45334</v>
      </c>
      <c r="L228" s="70">
        <v>45638</v>
      </c>
      <c r="M228" s="55" t="s">
        <v>969</v>
      </c>
      <c r="N228" s="65">
        <f t="shared" si="59"/>
        <v>967.5</v>
      </c>
      <c r="O228" s="65">
        <f t="shared" si="60"/>
        <v>967.5</v>
      </c>
      <c r="P228" s="69">
        <v>967.5</v>
      </c>
      <c r="Q228" s="65">
        <v>0</v>
      </c>
      <c r="R228" s="65">
        <v>0</v>
      </c>
      <c r="S228" s="65">
        <v>0</v>
      </c>
      <c r="T228" s="65">
        <v>0</v>
      </c>
      <c r="U228" s="65">
        <v>0</v>
      </c>
      <c r="V228" s="65">
        <v>0</v>
      </c>
      <c r="W228" s="65">
        <v>0</v>
      </c>
      <c r="X228" s="76">
        <v>0</v>
      </c>
      <c r="Y228" s="76">
        <v>0</v>
      </c>
      <c r="Z228" s="76">
        <v>0</v>
      </c>
      <c r="AA228" s="76">
        <v>960</v>
      </c>
      <c r="AB228" s="76">
        <v>3451</v>
      </c>
      <c r="AC228" s="76"/>
    </row>
    <row r="229" s="39" customFormat="1" hidden="1" customHeight="1" spans="1:29">
      <c r="A229" s="49"/>
      <c r="B229" s="49"/>
      <c r="C229" s="50">
        <v>5</v>
      </c>
      <c r="D229" s="55" t="s">
        <v>950</v>
      </c>
      <c r="E229" s="55" t="s">
        <v>970</v>
      </c>
      <c r="F229" s="55" t="s">
        <v>971</v>
      </c>
      <c r="G229" s="50" t="s">
        <v>972</v>
      </c>
      <c r="H229" s="55" t="s">
        <v>146</v>
      </c>
      <c r="I229" s="50" t="s">
        <v>460</v>
      </c>
      <c r="J229" s="55" t="s">
        <v>954</v>
      </c>
      <c r="K229" s="70">
        <v>45366</v>
      </c>
      <c r="L229" s="70">
        <v>45550</v>
      </c>
      <c r="M229" s="55" t="s">
        <v>973</v>
      </c>
      <c r="N229" s="65">
        <f t="shared" si="59"/>
        <v>2249.32</v>
      </c>
      <c r="O229" s="65">
        <f t="shared" si="60"/>
        <v>2249.32</v>
      </c>
      <c r="P229" s="69">
        <v>1225.91</v>
      </c>
      <c r="Q229" s="69">
        <v>600</v>
      </c>
      <c r="R229" s="65">
        <v>423.41</v>
      </c>
      <c r="S229" s="69">
        <v>0</v>
      </c>
      <c r="T229" s="69">
        <v>0</v>
      </c>
      <c r="U229" s="69">
        <v>0</v>
      </c>
      <c r="V229" s="69">
        <v>0</v>
      </c>
      <c r="W229" s="69">
        <v>0</v>
      </c>
      <c r="X229" s="78">
        <v>0</v>
      </c>
      <c r="Y229" s="78">
        <v>59</v>
      </c>
      <c r="Z229" s="78">
        <v>305</v>
      </c>
      <c r="AA229" s="78">
        <v>29</v>
      </c>
      <c r="AB229" s="78">
        <v>115</v>
      </c>
      <c r="AC229" s="76"/>
    </row>
    <row r="230" s="39" customFormat="1" hidden="1" customHeight="1" spans="1:29">
      <c r="A230" s="49"/>
      <c r="B230" s="49"/>
      <c r="C230" s="50">
        <v>6</v>
      </c>
      <c r="D230" s="55" t="s">
        <v>950</v>
      </c>
      <c r="E230" s="50" t="s">
        <v>974</v>
      </c>
      <c r="F230" s="50" t="s">
        <v>975</v>
      </c>
      <c r="G230" s="50" t="s">
        <v>976</v>
      </c>
      <c r="H230" s="55" t="s">
        <v>146</v>
      </c>
      <c r="I230" s="50" t="s">
        <v>850</v>
      </c>
      <c r="J230" s="55" t="s">
        <v>977</v>
      </c>
      <c r="K230" s="70">
        <v>45361</v>
      </c>
      <c r="L230" s="70">
        <v>45514</v>
      </c>
      <c r="M230" s="55" t="s">
        <v>978</v>
      </c>
      <c r="N230" s="65">
        <f t="shared" si="59"/>
        <v>529.45</v>
      </c>
      <c r="O230" s="65">
        <f t="shared" si="60"/>
        <v>529.45</v>
      </c>
      <c r="P230" s="69">
        <v>424</v>
      </c>
      <c r="Q230" s="69">
        <v>80</v>
      </c>
      <c r="R230" s="65">
        <v>0</v>
      </c>
      <c r="S230" s="69">
        <v>25.45</v>
      </c>
      <c r="T230" s="65">
        <v>0</v>
      </c>
      <c r="U230" s="65">
        <v>0</v>
      </c>
      <c r="V230" s="65">
        <v>0</v>
      </c>
      <c r="W230" s="65">
        <v>0</v>
      </c>
      <c r="X230" s="78">
        <v>0</v>
      </c>
      <c r="Y230" s="78">
        <v>45</v>
      </c>
      <c r="Z230" s="78">
        <v>205</v>
      </c>
      <c r="AA230" s="78">
        <v>8</v>
      </c>
      <c r="AB230" s="78">
        <v>49</v>
      </c>
      <c r="AC230" s="76"/>
    </row>
    <row r="231" s="39" customFormat="1" hidden="1" customHeight="1" spans="1:29">
      <c r="A231" s="49"/>
      <c r="B231" s="49"/>
      <c r="C231" s="50">
        <v>7</v>
      </c>
      <c r="D231" s="55" t="s">
        <v>950</v>
      </c>
      <c r="E231" s="50" t="s">
        <v>979</v>
      </c>
      <c r="F231" s="50" t="s">
        <v>980</v>
      </c>
      <c r="G231" s="50" t="s">
        <v>981</v>
      </c>
      <c r="H231" s="55" t="s">
        <v>146</v>
      </c>
      <c r="I231" s="50" t="s">
        <v>850</v>
      </c>
      <c r="J231" s="55" t="s">
        <v>977</v>
      </c>
      <c r="K231" s="70">
        <v>45361</v>
      </c>
      <c r="L231" s="70">
        <v>45514</v>
      </c>
      <c r="M231" s="55" t="s">
        <v>982</v>
      </c>
      <c r="N231" s="65">
        <f t="shared" si="59"/>
        <v>650</v>
      </c>
      <c r="O231" s="65">
        <f t="shared" si="60"/>
        <v>650</v>
      </c>
      <c r="P231" s="69">
        <v>440.96</v>
      </c>
      <c r="Q231" s="69">
        <v>143</v>
      </c>
      <c r="R231" s="69">
        <v>0</v>
      </c>
      <c r="S231" s="69">
        <v>66.04</v>
      </c>
      <c r="T231" s="65">
        <v>0</v>
      </c>
      <c r="U231" s="65">
        <v>0</v>
      </c>
      <c r="V231" s="65">
        <v>0</v>
      </c>
      <c r="W231" s="65">
        <v>0</v>
      </c>
      <c r="X231" s="78">
        <v>0</v>
      </c>
      <c r="Y231" s="78">
        <v>230</v>
      </c>
      <c r="Z231" s="78">
        <v>115</v>
      </c>
      <c r="AA231" s="78">
        <v>8</v>
      </c>
      <c r="AB231" s="78">
        <v>40</v>
      </c>
      <c r="AC231" s="76"/>
    </row>
    <row r="232" s="39" customFormat="1" hidden="1" customHeight="1" spans="1:29">
      <c r="A232" s="49"/>
      <c r="B232" s="49"/>
      <c r="C232" s="50">
        <v>8</v>
      </c>
      <c r="D232" s="55" t="s">
        <v>950</v>
      </c>
      <c r="E232" s="50" t="s">
        <v>983</v>
      </c>
      <c r="F232" s="50" t="s">
        <v>984</v>
      </c>
      <c r="G232" s="50" t="s">
        <v>985</v>
      </c>
      <c r="H232" s="55" t="s">
        <v>146</v>
      </c>
      <c r="I232" s="68" t="s">
        <v>986</v>
      </c>
      <c r="J232" s="55" t="s">
        <v>987</v>
      </c>
      <c r="K232" s="70">
        <v>45377</v>
      </c>
      <c r="L232" s="70">
        <v>45469</v>
      </c>
      <c r="M232" s="55" t="s">
        <v>988</v>
      </c>
      <c r="N232" s="65">
        <f t="shared" si="59"/>
        <v>70</v>
      </c>
      <c r="O232" s="65">
        <f t="shared" si="60"/>
        <v>70</v>
      </c>
      <c r="P232" s="69">
        <v>70</v>
      </c>
      <c r="Q232" s="69">
        <v>0</v>
      </c>
      <c r="R232" s="69">
        <v>0</v>
      </c>
      <c r="S232" s="69">
        <v>0</v>
      </c>
      <c r="T232" s="65">
        <v>0</v>
      </c>
      <c r="U232" s="65">
        <v>0</v>
      </c>
      <c r="V232" s="65">
        <v>0</v>
      </c>
      <c r="W232" s="65">
        <v>0</v>
      </c>
      <c r="X232" s="78">
        <v>0</v>
      </c>
      <c r="Y232" s="78">
        <v>182</v>
      </c>
      <c r="Z232" s="78">
        <v>700</v>
      </c>
      <c r="AA232" s="78">
        <v>6</v>
      </c>
      <c r="AB232" s="78">
        <v>72</v>
      </c>
      <c r="AC232" s="78"/>
    </row>
    <row r="233" s="39" customFormat="1" hidden="1" customHeight="1" spans="1:29">
      <c r="A233" s="49"/>
      <c r="B233" s="49"/>
      <c r="C233" s="55" t="s">
        <v>339</v>
      </c>
      <c r="D233" s="55"/>
      <c r="E233" s="55"/>
      <c r="F233" s="55"/>
      <c r="G233" s="55">
        <f>G234+G237</f>
        <v>3</v>
      </c>
      <c r="H233" s="55"/>
      <c r="I233" s="55"/>
      <c r="J233" s="55"/>
      <c r="K233" s="58"/>
      <c r="L233" s="55"/>
      <c r="M233" s="68"/>
      <c r="N233" s="65">
        <f t="shared" si="59"/>
        <v>4697.98</v>
      </c>
      <c r="O233" s="65">
        <f t="shared" si="60"/>
        <v>4697.98</v>
      </c>
      <c r="P233" s="69">
        <f t="shared" ref="N233:T233" si="63">SUM(P234,P237)</f>
        <v>3365</v>
      </c>
      <c r="Q233" s="69">
        <f t="shared" si="63"/>
        <v>1009</v>
      </c>
      <c r="R233" s="69">
        <f t="shared" si="63"/>
        <v>182.88</v>
      </c>
      <c r="S233" s="69">
        <f t="shared" si="63"/>
        <v>141.1</v>
      </c>
      <c r="T233" s="69">
        <f t="shared" si="63"/>
        <v>0</v>
      </c>
      <c r="U233" s="69">
        <v>0</v>
      </c>
      <c r="V233" s="69">
        <v>0</v>
      </c>
      <c r="W233" s="69">
        <v>0</v>
      </c>
      <c r="X233" s="77">
        <v>0</v>
      </c>
      <c r="Y233" s="77">
        <f t="shared" ref="Y233:AB233" si="64">SUM(Y234,Y237)</f>
        <v>529</v>
      </c>
      <c r="Z233" s="79">
        <f t="shared" si="64"/>
        <v>2607</v>
      </c>
      <c r="AA233" s="78">
        <f t="shared" si="64"/>
        <v>65</v>
      </c>
      <c r="AB233" s="78">
        <f t="shared" si="64"/>
        <v>178</v>
      </c>
      <c r="AC233" s="78"/>
    </row>
    <row r="234" s="39" customFormat="1" hidden="1" customHeight="1" spans="1:29">
      <c r="A234" s="49"/>
      <c r="B234" s="49"/>
      <c r="C234" s="55" t="s">
        <v>989</v>
      </c>
      <c r="D234" s="55"/>
      <c r="E234" s="55"/>
      <c r="F234" s="50"/>
      <c r="G234" s="50">
        <v>2</v>
      </c>
      <c r="H234" s="55"/>
      <c r="I234" s="55"/>
      <c r="J234" s="55"/>
      <c r="K234" s="58"/>
      <c r="L234" s="55"/>
      <c r="M234" s="68"/>
      <c r="N234" s="65">
        <f t="shared" si="59"/>
        <v>1743.53</v>
      </c>
      <c r="O234" s="65">
        <f t="shared" si="60"/>
        <v>1743.53</v>
      </c>
      <c r="P234" s="69">
        <f t="shared" ref="N234:S234" si="65">SUM(P235:P236)</f>
        <v>1131</v>
      </c>
      <c r="Q234" s="69">
        <f t="shared" si="65"/>
        <v>346</v>
      </c>
      <c r="R234" s="69">
        <f t="shared" si="65"/>
        <v>182.88</v>
      </c>
      <c r="S234" s="69">
        <f t="shared" si="65"/>
        <v>83.65</v>
      </c>
      <c r="T234" s="69">
        <v>0</v>
      </c>
      <c r="U234" s="69">
        <v>0</v>
      </c>
      <c r="V234" s="69">
        <v>0</v>
      </c>
      <c r="W234" s="69">
        <v>0</v>
      </c>
      <c r="X234" s="78">
        <v>0</v>
      </c>
      <c r="Y234" s="77">
        <f t="shared" ref="Y234:AB234" si="66">SUM(Y235:Y236)</f>
        <v>386</v>
      </c>
      <c r="Z234" s="79">
        <f t="shared" si="66"/>
        <v>1744</v>
      </c>
      <c r="AA234" s="78">
        <f t="shared" si="66"/>
        <v>44</v>
      </c>
      <c r="AB234" s="78">
        <f t="shared" si="66"/>
        <v>120</v>
      </c>
      <c r="AC234" s="78"/>
    </row>
    <row r="235" s="39" customFormat="1" hidden="1" customHeight="1" spans="1:29">
      <c r="A235" s="49"/>
      <c r="B235" s="49"/>
      <c r="C235" s="55">
        <v>1</v>
      </c>
      <c r="D235" s="55" t="s">
        <v>950</v>
      </c>
      <c r="E235" s="55" t="s">
        <v>990</v>
      </c>
      <c r="F235" s="55" t="s">
        <v>991</v>
      </c>
      <c r="G235" s="55" t="s">
        <v>992</v>
      </c>
      <c r="H235" s="55" t="s">
        <v>146</v>
      </c>
      <c r="I235" s="68" t="s">
        <v>529</v>
      </c>
      <c r="J235" s="55" t="s">
        <v>993</v>
      </c>
      <c r="K235" s="71">
        <v>45379</v>
      </c>
      <c r="L235" s="71">
        <v>45654</v>
      </c>
      <c r="M235" s="55" t="s">
        <v>994</v>
      </c>
      <c r="N235" s="65">
        <f t="shared" si="59"/>
        <v>1571.39</v>
      </c>
      <c r="O235" s="65">
        <f t="shared" si="60"/>
        <v>1571.39</v>
      </c>
      <c r="P235" s="69">
        <v>997</v>
      </c>
      <c r="Q235" s="69">
        <v>320</v>
      </c>
      <c r="R235" s="69">
        <v>182.88</v>
      </c>
      <c r="S235" s="69">
        <v>71.51</v>
      </c>
      <c r="T235" s="65">
        <v>0</v>
      </c>
      <c r="U235" s="65">
        <v>0</v>
      </c>
      <c r="V235" s="65">
        <v>0</v>
      </c>
      <c r="W235" s="65">
        <v>0</v>
      </c>
      <c r="X235" s="78">
        <v>0</v>
      </c>
      <c r="Y235" s="78">
        <v>361</v>
      </c>
      <c r="Z235" s="78">
        <v>1619</v>
      </c>
      <c r="AA235" s="78">
        <v>35</v>
      </c>
      <c r="AB235" s="78">
        <v>94</v>
      </c>
      <c r="AC235" s="78"/>
    </row>
    <row r="236" s="39" customFormat="1" hidden="1" customHeight="1" spans="1:29">
      <c r="A236" s="49"/>
      <c r="B236" s="49"/>
      <c r="C236" s="55">
        <v>2</v>
      </c>
      <c r="D236" s="55" t="s">
        <v>950</v>
      </c>
      <c r="E236" s="55" t="s">
        <v>995</v>
      </c>
      <c r="F236" s="55" t="s">
        <v>996</v>
      </c>
      <c r="G236" s="55" t="s">
        <v>997</v>
      </c>
      <c r="H236" s="55" t="s">
        <v>146</v>
      </c>
      <c r="I236" s="68" t="s">
        <v>529</v>
      </c>
      <c r="J236" s="55" t="s">
        <v>993</v>
      </c>
      <c r="K236" s="71">
        <v>45371</v>
      </c>
      <c r="L236" s="71">
        <v>45646</v>
      </c>
      <c r="M236" s="55" t="s">
        <v>998</v>
      </c>
      <c r="N236" s="65">
        <f t="shared" si="59"/>
        <v>172.14</v>
      </c>
      <c r="O236" s="65">
        <f t="shared" si="60"/>
        <v>172.14</v>
      </c>
      <c r="P236" s="69">
        <v>134</v>
      </c>
      <c r="Q236" s="69">
        <v>26</v>
      </c>
      <c r="R236" s="69">
        <v>0</v>
      </c>
      <c r="S236" s="69">
        <v>12.14</v>
      </c>
      <c r="T236" s="65">
        <v>0</v>
      </c>
      <c r="U236" s="65">
        <v>0</v>
      </c>
      <c r="V236" s="65">
        <v>0</v>
      </c>
      <c r="W236" s="65">
        <v>0</v>
      </c>
      <c r="X236" s="78">
        <v>0</v>
      </c>
      <c r="Y236" s="78">
        <v>25</v>
      </c>
      <c r="Z236" s="78">
        <v>125</v>
      </c>
      <c r="AA236" s="78">
        <v>9</v>
      </c>
      <c r="AB236" s="78">
        <v>26</v>
      </c>
      <c r="AC236" s="78"/>
    </row>
    <row r="237" s="39" customFormat="1" hidden="1" customHeight="1" spans="1:29">
      <c r="A237" s="49"/>
      <c r="B237" s="49"/>
      <c r="C237" s="55" t="s">
        <v>999</v>
      </c>
      <c r="D237" s="55"/>
      <c r="E237" s="55"/>
      <c r="F237" s="55"/>
      <c r="G237" s="55">
        <v>1</v>
      </c>
      <c r="H237" s="55"/>
      <c r="I237" s="68"/>
      <c r="J237" s="55"/>
      <c r="K237" s="71"/>
      <c r="L237" s="71"/>
      <c r="M237" s="55"/>
      <c r="N237" s="65">
        <f t="shared" si="59"/>
        <v>2954.45</v>
      </c>
      <c r="O237" s="65">
        <f t="shared" si="60"/>
        <v>2954.45</v>
      </c>
      <c r="P237" s="69">
        <f t="shared" ref="N237:Q237" si="67">SUM(P238)</f>
        <v>2234</v>
      </c>
      <c r="Q237" s="69">
        <f t="shared" si="67"/>
        <v>663</v>
      </c>
      <c r="R237" s="69">
        <v>0</v>
      </c>
      <c r="S237" s="69">
        <f>SUM(S238)</f>
        <v>57.45</v>
      </c>
      <c r="T237" s="69">
        <v>0</v>
      </c>
      <c r="U237" s="69">
        <v>0</v>
      </c>
      <c r="V237" s="69">
        <v>0</v>
      </c>
      <c r="W237" s="69">
        <v>0</v>
      </c>
      <c r="X237" s="86">
        <v>0</v>
      </c>
      <c r="Y237" s="78">
        <f t="shared" ref="Y237:AB237" si="68">SUM(Y238)</f>
        <v>143</v>
      </c>
      <c r="Z237" s="78">
        <f t="shared" si="68"/>
        <v>863</v>
      </c>
      <c r="AA237" s="78">
        <f t="shared" si="68"/>
        <v>21</v>
      </c>
      <c r="AB237" s="78">
        <f t="shared" si="68"/>
        <v>58</v>
      </c>
      <c r="AC237" s="78"/>
    </row>
    <row r="238" s="39" customFormat="1" hidden="1" customHeight="1" spans="1:29">
      <c r="A238" s="49"/>
      <c r="B238" s="49"/>
      <c r="C238" s="55">
        <v>1</v>
      </c>
      <c r="D238" s="55" t="s">
        <v>950</v>
      </c>
      <c r="E238" s="55" t="s">
        <v>1000</v>
      </c>
      <c r="F238" s="55" t="s">
        <v>1001</v>
      </c>
      <c r="G238" s="55" t="s">
        <v>1002</v>
      </c>
      <c r="H238" s="55" t="s">
        <v>146</v>
      </c>
      <c r="I238" s="68" t="s">
        <v>721</v>
      </c>
      <c r="J238" s="55" t="s">
        <v>1003</v>
      </c>
      <c r="K238" s="71">
        <v>45366</v>
      </c>
      <c r="L238" s="71">
        <v>45731</v>
      </c>
      <c r="M238" s="55" t="s">
        <v>1004</v>
      </c>
      <c r="N238" s="65">
        <f t="shared" si="59"/>
        <v>2954.45</v>
      </c>
      <c r="O238" s="65">
        <f t="shared" si="60"/>
        <v>2954.45</v>
      </c>
      <c r="P238" s="69">
        <v>2234</v>
      </c>
      <c r="Q238" s="69">
        <v>663</v>
      </c>
      <c r="R238" s="69">
        <v>0</v>
      </c>
      <c r="S238" s="69">
        <v>57.45</v>
      </c>
      <c r="T238" s="69">
        <f t="shared" ref="T238:W238" si="69">T239</f>
        <v>0</v>
      </c>
      <c r="U238" s="69">
        <f t="shared" si="69"/>
        <v>0</v>
      </c>
      <c r="V238" s="69">
        <f t="shared" si="69"/>
        <v>0</v>
      </c>
      <c r="W238" s="69">
        <f t="shared" si="69"/>
        <v>0</v>
      </c>
      <c r="X238" s="78">
        <v>0</v>
      </c>
      <c r="Y238" s="78">
        <v>143</v>
      </c>
      <c r="Z238" s="78">
        <v>863</v>
      </c>
      <c r="AA238" s="78">
        <v>21</v>
      </c>
      <c r="AB238" s="78">
        <v>58</v>
      </c>
      <c r="AC238" s="78"/>
    </row>
    <row r="239" s="39" customFormat="1" hidden="1" customHeight="1" spans="1:29">
      <c r="A239" s="49"/>
      <c r="B239" s="49"/>
      <c r="C239" s="55" t="s">
        <v>1005</v>
      </c>
      <c r="D239" s="55"/>
      <c r="E239" s="55"/>
      <c r="F239" s="55"/>
      <c r="G239" s="55">
        <v>5</v>
      </c>
      <c r="H239" s="55"/>
      <c r="I239" s="68"/>
      <c r="J239" s="55"/>
      <c r="K239" s="71"/>
      <c r="L239" s="71"/>
      <c r="M239" s="55"/>
      <c r="N239" s="65">
        <f t="shared" si="59"/>
        <v>5315.27</v>
      </c>
      <c r="O239" s="65">
        <f t="shared" si="60"/>
        <v>5315.27</v>
      </c>
      <c r="P239" s="69">
        <f t="shared" ref="N239:S239" si="70">SUM(P240:P244)</f>
        <v>3682</v>
      </c>
      <c r="Q239" s="69">
        <f t="shared" si="70"/>
        <v>1298</v>
      </c>
      <c r="R239" s="69">
        <f t="shared" si="70"/>
        <v>0</v>
      </c>
      <c r="S239" s="69">
        <f t="shared" si="70"/>
        <v>335.27</v>
      </c>
      <c r="T239" s="69">
        <v>0</v>
      </c>
      <c r="U239" s="69">
        <v>0</v>
      </c>
      <c r="V239" s="69">
        <v>0</v>
      </c>
      <c r="W239" s="69">
        <v>0</v>
      </c>
      <c r="X239" s="86">
        <v>0</v>
      </c>
      <c r="Y239" s="79">
        <f t="shared" ref="Y239:AB239" si="71">SUM(Y240:Y244)</f>
        <v>494</v>
      </c>
      <c r="Z239" s="79">
        <f t="shared" si="71"/>
        <v>2277</v>
      </c>
      <c r="AA239" s="79">
        <f t="shared" si="71"/>
        <v>157</v>
      </c>
      <c r="AB239" s="79">
        <f t="shared" si="71"/>
        <v>640</v>
      </c>
      <c r="AC239" s="78"/>
    </row>
    <row r="240" s="39" customFormat="1" hidden="1" customHeight="1" spans="1:29">
      <c r="A240" s="49"/>
      <c r="B240" s="49"/>
      <c r="C240" s="55">
        <v>1</v>
      </c>
      <c r="D240" s="55" t="s">
        <v>950</v>
      </c>
      <c r="E240" s="55" t="s">
        <v>1006</v>
      </c>
      <c r="F240" s="55" t="s">
        <v>1007</v>
      </c>
      <c r="G240" s="55" t="s">
        <v>1008</v>
      </c>
      <c r="H240" s="55" t="s">
        <v>146</v>
      </c>
      <c r="I240" s="68" t="s">
        <v>292</v>
      </c>
      <c r="J240" s="55" t="s">
        <v>968</v>
      </c>
      <c r="K240" s="71">
        <v>45365</v>
      </c>
      <c r="L240" s="71">
        <v>45640</v>
      </c>
      <c r="M240" s="55" t="s">
        <v>1009</v>
      </c>
      <c r="N240" s="65">
        <f t="shared" si="59"/>
        <v>877.69</v>
      </c>
      <c r="O240" s="65">
        <f t="shared" si="60"/>
        <v>877.69</v>
      </c>
      <c r="P240" s="69">
        <v>702</v>
      </c>
      <c r="Q240" s="69">
        <v>160</v>
      </c>
      <c r="R240" s="69">
        <v>0</v>
      </c>
      <c r="S240" s="69">
        <v>15.69</v>
      </c>
      <c r="T240" s="69">
        <f t="shared" ref="T240:W240" si="72">T241</f>
        <v>0</v>
      </c>
      <c r="U240" s="69">
        <f t="shared" si="72"/>
        <v>0</v>
      </c>
      <c r="V240" s="69">
        <f t="shared" si="72"/>
        <v>0</v>
      </c>
      <c r="W240" s="69">
        <f t="shared" si="72"/>
        <v>0</v>
      </c>
      <c r="X240" s="78">
        <v>0</v>
      </c>
      <c r="Y240" s="78">
        <v>70</v>
      </c>
      <c r="Z240" s="78">
        <v>371</v>
      </c>
      <c r="AA240" s="78">
        <v>11</v>
      </c>
      <c r="AB240" s="78">
        <v>37</v>
      </c>
      <c r="AC240" s="78"/>
    </row>
    <row r="241" s="39" customFormat="1" hidden="1" customHeight="1" spans="1:29">
      <c r="A241" s="49"/>
      <c r="B241" s="49"/>
      <c r="C241" s="55">
        <v>2</v>
      </c>
      <c r="D241" s="55" t="s">
        <v>950</v>
      </c>
      <c r="E241" s="55" t="s">
        <v>1010</v>
      </c>
      <c r="F241" s="55" t="s">
        <v>971</v>
      </c>
      <c r="G241" s="55" t="s">
        <v>1011</v>
      </c>
      <c r="H241" s="55" t="s">
        <v>146</v>
      </c>
      <c r="I241" s="68" t="s">
        <v>292</v>
      </c>
      <c r="J241" s="55" t="s">
        <v>968</v>
      </c>
      <c r="K241" s="71">
        <v>45365</v>
      </c>
      <c r="L241" s="71">
        <v>45640</v>
      </c>
      <c r="M241" s="55" t="s">
        <v>1012</v>
      </c>
      <c r="N241" s="65">
        <f t="shared" si="59"/>
        <v>898.62</v>
      </c>
      <c r="O241" s="65">
        <f t="shared" si="60"/>
        <v>898.62</v>
      </c>
      <c r="P241" s="69">
        <v>619</v>
      </c>
      <c r="Q241" s="69">
        <v>259</v>
      </c>
      <c r="R241" s="69">
        <v>0</v>
      </c>
      <c r="S241" s="69">
        <v>20.62</v>
      </c>
      <c r="T241" s="69">
        <f t="shared" ref="T241:W241" si="73">T242</f>
        <v>0</v>
      </c>
      <c r="U241" s="69">
        <f t="shared" si="73"/>
        <v>0</v>
      </c>
      <c r="V241" s="69">
        <f t="shared" si="73"/>
        <v>0</v>
      </c>
      <c r="W241" s="69">
        <f t="shared" si="73"/>
        <v>0</v>
      </c>
      <c r="X241" s="78">
        <v>0</v>
      </c>
      <c r="Y241" s="78">
        <v>63</v>
      </c>
      <c r="Z241" s="78">
        <v>309</v>
      </c>
      <c r="AA241" s="78">
        <v>29</v>
      </c>
      <c r="AB241" s="78">
        <v>115</v>
      </c>
      <c r="AC241" s="78"/>
    </row>
    <row r="242" s="39" customFormat="1" hidden="1" customHeight="1" spans="1:29">
      <c r="A242" s="49"/>
      <c r="B242" s="49"/>
      <c r="C242" s="55">
        <v>3</v>
      </c>
      <c r="D242" s="55" t="s">
        <v>950</v>
      </c>
      <c r="E242" s="55" t="s">
        <v>1013</v>
      </c>
      <c r="F242" s="55" t="s">
        <v>1014</v>
      </c>
      <c r="G242" s="55" t="s">
        <v>1015</v>
      </c>
      <c r="H242" s="55" t="s">
        <v>146</v>
      </c>
      <c r="I242" s="68" t="s">
        <v>292</v>
      </c>
      <c r="J242" s="55" t="s">
        <v>968</v>
      </c>
      <c r="K242" s="71">
        <v>45365</v>
      </c>
      <c r="L242" s="71">
        <v>45640</v>
      </c>
      <c r="M242" s="55" t="s">
        <v>1016</v>
      </c>
      <c r="N242" s="65">
        <f t="shared" si="59"/>
        <v>1723.97</v>
      </c>
      <c r="O242" s="65">
        <f t="shared" si="60"/>
        <v>1723.97</v>
      </c>
      <c r="P242" s="69">
        <v>1079</v>
      </c>
      <c r="Q242" s="69">
        <v>507</v>
      </c>
      <c r="R242" s="69">
        <v>0</v>
      </c>
      <c r="S242" s="69">
        <v>137.97</v>
      </c>
      <c r="T242" s="69">
        <f t="shared" ref="T242:W242" si="74">T245</f>
        <v>0</v>
      </c>
      <c r="U242" s="69">
        <f t="shared" si="74"/>
        <v>0</v>
      </c>
      <c r="V242" s="69">
        <f t="shared" si="74"/>
        <v>0</v>
      </c>
      <c r="W242" s="69">
        <f t="shared" si="74"/>
        <v>0</v>
      </c>
      <c r="X242" s="78">
        <v>0</v>
      </c>
      <c r="Y242" s="78">
        <v>163</v>
      </c>
      <c r="Z242" s="78">
        <v>766</v>
      </c>
      <c r="AA242" s="78">
        <v>54</v>
      </c>
      <c r="AB242" s="78">
        <v>223</v>
      </c>
      <c r="AC242" s="78"/>
    </row>
    <row r="243" s="39" customFormat="1" hidden="1" customHeight="1" spans="1:29">
      <c r="A243" s="49"/>
      <c r="B243" s="49"/>
      <c r="C243" s="55">
        <v>4</v>
      </c>
      <c r="D243" s="55" t="s">
        <v>950</v>
      </c>
      <c r="E243" s="55" t="s">
        <v>1017</v>
      </c>
      <c r="F243" s="55" t="s">
        <v>1018</v>
      </c>
      <c r="G243" s="55" t="s">
        <v>1019</v>
      </c>
      <c r="H243" s="55" t="s">
        <v>146</v>
      </c>
      <c r="I243" s="68" t="s">
        <v>292</v>
      </c>
      <c r="J243" s="55" t="s">
        <v>968</v>
      </c>
      <c r="K243" s="71">
        <v>45366</v>
      </c>
      <c r="L243" s="71">
        <v>45641</v>
      </c>
      <c r="M243" s="55" t="s">
        <v>1020</v>
      </c>
      <c r="N243" s="65">
        <f t="shared" si="59"/>
        <v>852.68</v>
      </c>
      <c r="O243" s="65">
        <f t="shared" si="60"/>
        <v>852.68</v>
      </c>
      <c r="P243" s="69">
        <v>582</v>
      </c>
      <c r="Q243" s="69">
        <v>228</v>
      </c>
      <c r="R243" s="69">
        <v>0</v>
      </c>
      <c r="S243" s="69">
        <v>42.68</v>
      </c>
      <c r="T243" s="65">
        <v>0</v>
      </c>
      <c r="U243" s="65">
        <v>0</v>
      </c>
      <c r="V243" s="65">
        <v>0</v>
      </c>
      <c r="W243" s="65">
        <v>0</v>
      </c>
      <c r="X243" s="78">
        <v>0</v>
      </c>
      <c r="Y243" s="78">
        <v>35</v>
      </c>
      <c r="Z243" s="78">
        <v>65</v>
      </c>
      <c r="AA243" s="78">
        <v>9</v>
      </c>
      <c r="AB243" s="78">
        <v>42</v>
      </c>
      <c r="AC243" s="78"/>
    </row>
    <row r="244" s="39" customFormat="1" hidden="1" customHeight="1" spans="1:29">
      <c r="A244" s="49"/>
      <c r="B244" s="49"/>
      <c r="C244" s="55">
        <v>5</v>
      </c>
      <c r="D244" s="55" t="s">
        <v>950</v>
      </c>
      <c r="E244" s="55" t="s">
        <v>1021</v>
      </c>
      <c r="F244" s="55" t="s">
        <v>1022</v>
      </c>
      <c r="G244" s="55" t="s">
        <v>1023</v>
      </c>
      <c r="H244" s="55" t="s">
        <v>146</v>
      </c>
      <c r="I244" s="68" t="s">
        <v>292</v>
      </c>
      <c r="J244" s="55" t="s">
        <v>968</v>
      </c>
      <c r="K244" s="71">
        <v>45371</v>
      </c>
      <c r="L244" s="71">
        <v>45646</v>
      </c>
      <c r="M244" s="55" t="s">
        <v>1024</v>
      </c>
      <c r="N244" s="65">
        <f t="shared" si="59"/>
        <v>962.31</v>
      </c>
      <c r="O244" s="65">
        <f t="shared" si="60"/>
        <v>962.31</v>
      </c>
      <c r="P244" s="69">
        <v>700</v>
      </c>
      <c r="Q244" s="69">
        <v>144</v>
      </c>
      <c r="R244" s="69">
        <v>0</v>
      </c>
      <c r="S244" s="69">
        <v>118.31</v>
      </c>
      <c r="T244" s="65">
        <v>0</v>
      </c>
      <c r="U244" s="65">
        <v>0</v>
      </c>
      <c r="V244" s="65">
        <v>0</v>
      </c>
      <c r="W244" s="65">
        <v>0</v>
      </c>
      <c r="X244" s="78">
        <v>0</v>
      </c>
      <c r="Y244" s="78">
        <v>163</v>
      </c>
      <c r="Z244" s="78">
        <v>766</v>
      </c>
      <c r="AA244" s="78">
        <v>54</v>
      </c>
      <c r="AB244" s="78">
        <v>223</v>
      </c>
      <c r="AC244" s="78"/>
    </row>
    <row r="245" s="39" customFormat="1" hidden="1" customHeight="1" spans="1:29">
      <c r="A245" s="49"/>
      <c r="B245" s="49"/>
      <c r="C245" s="55" t="s">
        <v>1025</v>
      </c>
      <c r="D245" s="55"/>
      <c r="E245" s="55"/>
      <c r="F245" s="55"/>
      <c r="G245" s="55">
        <v>3</v>
      </c>
      <c r="H245" s="55"/>
      <c r="I245" s="68"/>
      <c r="J245" s="55"/>
      <c r="K245" s="71"/>
      <c r="L245" s="71"/>
      <c r="M245" s="55"/>
      <c r="N245" s="65">
        <f t="shared" si="59"/>
        <v>1193.63</v>
      </c>
      <c r="O245" s="65">
        <f t="shared" si="60"/>
        <v>1193.63</v>
      </c>
      <c r="P245" s="69">
        <f t="shared" ref="N245:P245" si="75">SUM(P246:P248)</f>
        <v>1193.63</v>
      </c>
      <c r="Q245" s="69">
        <v>0</v>
      </c>
      <c r="R245" s="69">
        <v>0</v>
      </c>
      <c r="S245" s="69">
        <v>0</v>
      </c>
      <c r="T245" s="69">
        <v>0</v>
      </c>
      <c r="U245" s="69">
        <v>0</v>
      </c>
      <c r="V245" s="69">
        <v>0</v>
      </c>
      <c r="W245" s="69">
        <v>0</v>
      </c>
      <c r="X245" s="78">
        <v>0</v>
      </c>
      <c r="Y245" s="78">
        <f t="shared" ref="Y245:AB245" si="76">SUM(Y246:Y248)</f>
        <v>1703</v>
      </c>
      <c r="Z245" s="78">
        <f t="shared" si="76"/>
        <v>7336</v>
      </c>
      <c r="AA245" s="78">
        <f t="shared" si="76"/>
        <v>1703.7</v>
      </c>
      <c r="AB245" s="78">
        <f t="shared" si="76"/>
        <v>7336.7</v>
      </c>
      <c r="AC245" s="78"/>
    </row>
    <row r="246" s="39" customFormat="1" hidden="1" customHeight="1" spans="1:29">
      <c r="A246" s="49"/>
      <c r="B246" s="49"/>
      <c r="C246" s="55">
        <v>1</v>
      </c>
      <c r="D246" s="55" t="s">
        <v>950</v>
      </c>
      <c r="E246" s="55" t="s">
        <v>1026</v>
      </c>
      <c r="F246" s="83" t="s">
        <v>950</v>
      </c>
      <c r="G246" s="51" t="s">
        <v>1027</v>
      </c>
      <c r="H246" s="55" t="s">
        <v>146</v>
      </c>
      <c r="I246" s="68" t="s">
        <v>832</v>
      </c>
      <c r="J246" s="55" t="s">
        <v>1028</v>
      </c>
      <c r="K246" s="71">
        <v>45342</v>
      </c>
      <c r="L246" s="71">
        <v>45371</v>
      </c>
      <c r="M246" s="55" t="s">
        <v>1029</v>
      </c>
      <c r="N246" s="65">
        <f t="shared" si="59"/>
        <v>473.2</v>
      </c>
      <c r="O246" s="65">
        <f t="shared" si="60"/>
        <v>473.2</v>
      </c>
      <c r="P246" s="69">
        <v>473.2</v>
      </c>
      <c r="Q246" s="69">
        <v>0</v>
      </c>
      <c r="R246" s="69">
        <v>0</v>
      </c>
      <c r="S246" s="69">
        <v>0</v>
      </c>
      <c r="T246" s="69">
        <v>0</v>
      </c>
      <c r="U246" s="69">
        <v>0</v>
      </c>
      <c r="V246" s="69">
        <v>0</v>
      </c>
      <c r="W246" s="69">
        <v>0</v>
      </c>
      <c r="X246" s="86">
        <v>0</v>
      </c>
      <c r="Y246" s="86">
        <v>1345</v>
      </c>
      <c r="Z246" s="86">
        <v>6978</v>
      </c>
      <c r="AA246" s="86">
        <v>1345</v>
      </c>
      <c r="AB246" s="86">
        <v>6978</v>
      </c>
      <c r="AC246" s="78"/>
    </row>
    <row r="247" s="39" customFormat="1" hidden="1" customHeight="1" spans="1:29">
      <c r="A247" s="49"/>
      <c r="B247" s="49"/>
      <c r="C247" s="55">
        <v>2</v>
      </c>
      <c r="D247" s="55" t="s">
        <v>950</v>
      </c>
      <c r="E247" s="55" t="s">
        <v>1030</v>
      </c>
      <c r="F247" s="83" t="s">
        <v>950</v>
      </c>
      <c r="G247" s="51" t="s">
        <v>1031</v>
      </c>
      <c r="H247" s="55" t="s">
        <v>146</v>
      </c>
      <c r="I247" s="68" t="s">
        <v>460</v>
      </c>
      <c r="J247" s="55" t="s">
        <v>959</v>
      </c>
      <c r="K247" s="71">
        <v>45337</v>
      </c>
      <c r="L247" s="71">
        <v>45366</v>
      </c>
      <c r="M247" s="55" t="s">
        <v>1032</v>
      </c>
      <c r="N247" s="65">
        <f t="shared" si="59"/>
        <v>719.73</v>
      </c>
      <c r="O247" s="65">
        <f t="shared" si="60"/>
        <v>719.73</v>
      </c>
      <c r="P247" s="69">
        <v>719.73</v>
      </c>
      <c r="Q247" s="69">
        <v>0</v>
      </c>
      <c r="R247" s="69">
        <v>0</v>
      </c>
      <c r="S247" s="69">
        <v>0</v>
      </c>
      <c r="T247" s="69">
        <v>0</v>
      </c>
      <c r="U247" s="69">
        <v>0</v>
      </c>
      <c r="V247" s="69">
        <v>0</v>
      </c>
      <c r="W247" s="69">
        <v>0</v>
      </c>
      <c r="X247" s="86">
        <v>0</v>
      </c>
      <c r="Y247" s="86">
        <v>358</v>
      </c>
      <c r="Z247" s="86">
        <v>358</v>
      </c>
      <c r="AA247" s="86">
        <v>358</v>
      </c>
      <c r="AB247" s="86">
        <v>358</v>
      </c>
      <c r="AC247" s="78"/>
    </row>
    <row r="248" s="39" customFormat="1" hidden="1" customHeight="1" spans="1:29">
      <c r="A248" s="49"/>
      <c r="B248" s="49"/>
      <c r="C248" s="55">
        <v>3</v>
      </c>
      <c r="D248" s="55" t="s">
        <v>950</v>
      </c>
      <c r="E248" s="55" t="s">
        <v>1033</v>
      </c>
      <c r="F248" s="83" t="s">
        <v>950</v>
      </c>
      <c r="G248" s="55" t="s">
        <v>1034</v>
      </c>
      <c r="H248" s="55" t="s">
        <v>146</v>
      </c>
      <c r="I248" s="68" t="s">
        <v>292</v>
      </c>
      <c r="J248" s="55" t="s">
        <v>968</v>
      </c>
      <c r="K248" s="71">
        <v>45342</v>
      </c>
      <c r="L248" s="71">
        <v>45708</v>
      </c>
      <c r="M248" s="55" t="s">
        <v>1035</v>
      </c>
      <c r="N248" s="65">
        <f t="shared" si="59"/>
        <v>0.7</v>
      </c>
      <c r="O248" s="65">
        <f t="shared" si="60"/>
        <v>0.7</v>
      </c>
      <c r="P248" s="69">
        <v>0.7</v>
      </c>
      <c r="Q248" s="69">
        <v>0</v>
      </c>
      <c r="R248" s="69">
        <v>0</v>
      </c>
      <c r="S248" s="69">
        <v>0</v>
      </c>
      <c r="T248" s="69">
        <v>0</v>
      </c>
      <c r="U248" s="69">
        <v>0</v>
      </c>
      <c r="V248" s="69">
        <v>0</v>
      </c>
      <c r="W248" s="69">
        <v>0</v>
      </c>
      <c r="X248" s="86">
        <v>0</v>
      </c>
      <c r="Y248" s="86">
        <v>0</v>
      </c>
      <c r="Z248" s="86">
        <v>0</v>
      </c>
      <c r="AA248" s="86">
        <v>0.7</v>
      </c>
      <c r="AB248" s="86">
        <v>0.7</v>
      </c>
      <c r="AC248" s="78"/>
    </row>
    <row r="249" s="39" customFormat="1" hidden="1" customHeight="1" spans="1:29">
      <c r="A249" s="49"/>
      <c r="B249" s="49"/>
      <c r="C249" s="56" t="s">
        <v>1036</v>
      </c>
      <c r="D249" s="56"/>
      <c r="E249" s="55"/>
      <c r="F249" s="55"/>
      <c r="G249" s="55">
        <f>G250+G256+G264+G268+G270+G272</f>
        <v>18</v>
      </c>
      <c r="H249" s="55"/>
      <c r="I249" s="55"/>
      <c r="J249" s="55"/>
      <c r="K249" s="71"/>
      <c r="L249" s="71"/>
      <c r="M249" s="55"/>
      <c r="N249" s="69">
        <f t="shared" si="59"/>
        <v>24251.61</v>
      </c>
      <c r="O249" s="69">
        <f t="shared" si="60"/>
        <v>24251.61</v>
      </c>
      <c r="P249" s="69">
        <f>P250+P256+P264+P268+P270+P272</f>
        <v>17130</v>
      </c>
      <c r="Q249" s="69">
        <f t="shared" ref="Q249:W249" si="77">Q250+Q256+Q264+Q268+Q270+Q272</f>
        <v>4831</v>
      </c>
      <c r="R249" s="69">
        <f t="shared" si="77"/>
        <v>788.3</v>
      </c>
      <c r="S249" s="69">
        <f t="shared" si="77"/>
        <v>1502.31</v>
      </c>
      <c r="T249" s="69">
        <f t="shared" si="77"/>
        <v>0</v>
      </c>
      <c r="U249" s="69">
        <f t="shared" si="77"/>
        <v>0</v>
      </c>
      <c r="V249" s="69">
        <f t="shared" si="77"/>
        <v>0</v>
      </c>
      <c r="W249" s="69">
        <f t="shared" si="77"/>
        <v>0</v>
      </c>
      <c r="X249" s="78">
        <f>X251+X252+X253+X254+X258+X260+X261+X262+X263+X265+X266+X267+X269+X271+X273+X274+X275</f>
        <v>2673</v>
      </c>
      <c r="Y249" s="78">
        <f t="shared" ref="Y249:AB249" si="78">Y251+Y252+Y253+Y254+Y255+Y258+Y260+Y261+Y262+Y263+Y265+Y266+Y267+Y269+Y271+Y273+Y274+Y275</f>
        <v>28349</v>
      </c>
      <c r="Z249" s="78">
        <f t="shared" si="78"/>
        <v>138983</v>
      </c>
      <c r="AA249" s="78">
        <f t="shared" si="78"/>
        <v>9993</v>
      </c>
      <c r="AB249" s="78">
        <f t="shared" si="78"/>
        <v>52522</v>
      </c>
      <c r="AC249" s="78" t="s">
        <v>1037</v>
      </c>
    </row>
    <row r="250" s="39" customFormat="1" hidden="1" customHeight="1" spans="1:29">
      <c r="A250" s="49"/>
      <c r="B250" s="49"/>
      <c r="C250" s="55" t="s">
        <v>316</v>
      </c>
      <c r="D250" s="55"/>
      <c r="E250" s="55"/>
      <c r="F250" s="55"/>
      <c r="G250" s="55">
        <v>5</v>
      </c>
      <c r="H250" s="55"/>
      <c r="I250" s="55"/>
      <c r="J250" s="55"/>
      <c r="K250" s="71"/>
      <c r="L250" s="71"/>
      <c r="M250" s="55"/>
      <c r="N250" s="69">
        <f t="shared" ref="N250:S250" si="79">N251+N252+N253+N254+N255</f>
        <v>3650.63</v>
      </c>
      <c r="O250" s="69">
        <f t="shared" si="79"/>
        <v>3650.63</v>
      </c>
      <c r="P250" s="69">
        <f t="shared" si="79"/>
        <v>3180</v>
      </c>
      <c r="Q250" s="69">
        <f t="shared" si="79"/>
        <v>340.2105</v>
      </c>
      <c r="R250" s="69">
        <f t="shared" si="79"/>
        <v>61.76</v>
      </c>
      <c r="S250" s="69">
        <f t="shared" si="79"/>
        <v>68.6595</v>
      </c>
      <c r="T250" s="69"/>
      <c r="U250" s="69"/>
      <c r="V250" s="69"/>
      <c r="W250" s="69"/>
      <c r="X250" s="78"/>
      <c r="Y250" s="78"/>
      <c r="Z250" s="78"/>
      <c r="AA250" s="78"/>
      <c r="AB250" s="78"/>
      <c r="AC250" s="78"/>
    </row>
    <row r="251" s="39" customFormat="1" hidden="1" customHeight="1" spans="1:29">
      <c r="A251" s="49"/>
      <c r="B251" s="49"/>
      <c r="C251" s="55">
        <v>1</v>
      </c>
      <c r="D251" s="55" t="s">
        <v>1038</v>
      </c>
      <c r="E251" s="50" t="s">
        <v>1039</v>
      </c>
      <c r="F251" s="50" t="s">
        <v>1040</v>
      </c>
      <c r="G251" s="50" t="s">
        <v>1041</v>
      </c>
      <c r="H251" s="55" t="s">
        <v>146</v>
      </c>
      <c r="I251" s="55" t="s">
        <v>1042</v>
      </c>
      <c r="J251" s="55" t="s">
        <v>1043</v>
      </c>
      <c r="K251" s="71" t="s">
        <v>1044</v>
      </c>
      <c r="L251" s="73">
        <v>45536</v>
      </c>
      <c r="M251" s="55" t="s">
        <v>1045</v>
      </c>
      <c r="N251" s="69">
        <v>880.63</v>
      </c>
      <c r="O251" s="69">
        <v>880.63</v>
      </c>
      <c r="P251" s="69">
        <v>620</v>
      </c>
      <c r="Q251" s="69">
        <v>220.2105</v>
      </c>
      <c r="R251" s="69">
        <v>6.76</v>
      </c>
      <c r="S251" s="69">
        <v>33.6595</v>
      </c>
      <c r="T251" s="69">
        <v>0</v>
      </c>
      <c r="U251" s="69">
        <v>0</v>
      </c>
      <c r="V251" s="69">
        <v>0</v>
      </c>
      <c r="W251" s="69">
        <v>0</v>
      </c>
      <c r="X251" s="78">
        <v>48</v>
      </c>
      <c r="Y251" s="78">
        <v>1020</v>
      </c>
      <c r="Z251" s="78">
        <v>6630</v>
      </c>
      <c r="AA251" s="78">
        <v>190</v>
      </c>
      <c r="AB251" s="78">
        <v>1235</v>
      </c>
      <c r="AC251" s="78"/>
    </row>
    <row r="252" s="39" customFormat="1" hidden="1" customHeight="1" spans="1:29">
      <c r="A252" s="49"/>
      <c r="B252" s="49"/>
      <c r="C252" s="55">
        <v>2</v>
      </c>
      <c r="D252" s="55" t="s">
        <v>1038</v>
      </c>
      <c r="E252" s="55" t="s">
        <v>1046</v>
      </c>
      <c r="F252" s="55" t="s">
        <v>1047</v>
      </c>
      <c r="G252" s="55" t="s">
        <v>1048</v>
      </c>
      <c r="H252" s="55" t="s">
        <v>146</v>
      </c>
      <c r="I252" s="55" t="s">
        <v>1042</v>
      </c>
      <c r="J252" s="55" t="s">
        <v>1043</v>
      </c>
      <c r="K252" s="71" t="s">
        <v>520</v>
      </c>
      <c r="L252" s="73">
        <v>45537</v>
      </c>
      <c r="M252" s="55" t="s">
        <v>1049</v>
      </c>
      <c r="N252" s="69">
        <v>300</v>
      </c>
      <c r="O252" s="69">
        <v>300</v>
      </c>
      <c r="P252" s="69">
        <v>210</v>
      </c>
      <c r="Q252" s="69">
        <v>60</v>
      </c>
      <c r="R252" s="69">
        <v>15</v>
      </c>
      <c r="S252" s="69">
        <v>15</v>
      </c>
      <c r="T252" s="69">
        <v>0</v>
      </c>
      <c r="U252" s="69">
        <v>0</v>
      </c>
      <c r="V252" s="69">
        <v>0</v>
      </c>
      <c r="W252" s="69">
        <v>0</v>
      </c>
      <c r="X252" s="78">
        <v>9</v>
      </c>
      <c r="Y252" s="78">
        <v>176</v>
      </c>
      <c r="Z252" s="78">
        <v>968</v>
      </c>
      <c r="AA252" s="78">
        <v>36</v>
      </c>
      <c r="AB252" s="78">
        <v>198</v>
      </c>
      <c r="AC252" s="78"/>
    </row>
    <row r="253" s="39" customFormat="1" hidden="1" customHeight="1" spans="1:29">
      <c r="A253" s="49"/>
      <c r="B253" s="49"/>
      <c r="C253" s="55">
        <v>3</v>
      </c>
      <c r="D253" s="55" t="s">
        <v>1038</v>
      </c>
      <c r="E253" s="55" t="s">
        <v>1050</v>
      </c>
      <c r="F253" s="50" t="s">
        <v>1051</v>
      </c>
      <c r="G253" s="55" t="s">
        <v>1052</v>
      </c>
      <c r="H253" s="55" t="s">
        <v>146</v>
      </c>
      <c r="I253" s="55" t="s">
        <v>1053</v>
      </c>
      <c r="J253" s="55" t="s">
        <v>1054</v>
      </c>
      <c r="K253" s="71" t="s">
        <v>1044</v>
      </c>
      <c r="L253" s="73">
        <v>45538</v>
      </c>
      <c r="M253" s="55" t="s">
        <v>1055</v>
      </c>
      <c r="N253" s="69">
        <v>400</v>
      </c>
      <c r="O253" s="69">
        <v>400</v>
      </c>
      <c r="P253" s="69">
        <v>280</v>
      </c>
      <c r="Q253" s="69">
        <v>60</v>
      </c>
      <c r="R253" s="69">
        <v>40</v>
      </c>
      <c r="S253" s="69">
        <v>20</v>
      </c>
      <c r="T253" s="69">
        <v>0</v>
      </c>
      <c r="U253" s="69">
        <v>0</v>
      </c>
      <c r="V253" s="69">
        <v>0</v>
      </c>
      <c r="W253" s="69">
        <v>0</v>
      </c>
      <c r="X253" s="78">
        <v>12</v>
      </c>
      <c r="Y253" s="78">
        <v>106</v>
      </c>
      <c r="Z253" s="78">
        <v>526</v>
      </c>
      <c r="AA253" s="78">
        <v>21</v>
      </c>
      <c r="AB253" s="78">
        <v>116</v>
      </c>
      <c r="AC253" s="78"/>
    </row>
    <row r="254" s="39" customFormat="1" hidden="1" customHeight="1" spans="1:29">
      <c r="A254" s="49"/>
      <c r="B254" s="49"/>
      <c r="C254" s="55">
        <v>4</v>
      </c>
      <c r="D254" s="55" t="s">
        <v>1038</v>
      </c>
      <c r="E254" s="50" t="s">
        <v>1056</v>
      </c>
      <c r="F254" s="50" t="s">
        <v>1057</v>
      </c>
      <c r="G254" s="55" t="s">
        <v>1058</v>
      </c>
      <c r="H254" s="55" t="s">
        <v>146</v>
      </c>
      <c r="I254" s="55" t="s">
        <v>1059</v>
      </c>
      <c r="J254" s="55" t="s">
        <v>1060</v>
      </c>
      <c r="K254" s="71" t="s">
        <v>520</v>
      </c>
      <c r="L254" s="73">
        <v>45539</v>
      </c>
      <c r="M254" s="55" t="s">
        <v>1061</v>
      </c>
      <c r="N254" s="69">
        <v>2000</v>
      </c>
      <c r="O254" s="69">
        <v>2000</v>
      </c>
      <c r="P254" s="69">
        <v>2000</v>
      </c>
      <c r="Q254" s="69">
        <v>0</v>
      </c>
      <c r="R254" s="69">
        <v>0</v>
      </c>
      <c r="S254" s="69">
        <v>0</v>
      </c>
      <c r="T254" s="69">
        <v>0</v>
      </c>
      <c r="U254" s="69">
        <v>0</v>
      </c>
      <c r="V254" s="69">
        <v>0</v>
      </c>
      <c r="W254" s="69">
        <v>0</v>
      </c>
      <c r="X254" s="78">
        <v>560</v>
      </c>
      <c r="Y254" s="78">
        <v>2000</v>
      </c>
      <c r="Z254" s="78">
        <v>2000</v>
      </c>
      <c r="AA254" s="78">
        <v>860</v>
      </c>
      <c r="AB254" s="78">
        <v>860</v>
      </c>
      <c r="AC254" s="78"/>
    </row>
    <row r="255" s="39" customFormat="1" hidden="1" customHeight="1" spans="1:29">
      <c r="A255" s="49"/>
      <c r="B255" s="49"/>
      <c r="C255" s="55">
        <v>5</v>
      </c>
      <c r="D255" s="55" t="s">
        <v>1038</v>
      </c>
      <c r="E255" s="50" t="s">
        <v>1062</v>
      </c>
      <c r="F255" s="50" t="s">
        <v>1063</v>
      </c>
      <c r="G255" s="57" t="s">
        <v>1064</v>
      </c>
      <c r="H255" s="55" t="s">
        <v>146</v>
      </c>
      <c r="I255" s="55" t="s">
        <v>1065</v>
      </c>
      <c r="J255" s="55" t="s">
        <v>1066</v>
      </c>
      <c r="K255" s="71" t="s">
        <v>520</v>
      </c>
      <c r="L255" s="73">
        <v>45540</v>
      </c>
      <c r="M255" s="55" t="s">
        <v>716</v>
      </c>
      <c r="N255" s="69">
        <v>70</v>
      </c>
      <c r="O255" s="69">
        <v>70</v>
      </c>
      <c r="P255" s="69">
        <v>70</v>
      </c>
      <c r="Q255" s="69">
        <v>0</v>
      </c>
      <c r="R255" s="69">
        <v>0</v>
      </c>
      <c r="S255" s="69">
        <v>0</v>
      </c>
      <c r="T255" s="69">
        <v>0</v>
      </c>
      <c r="U255" s="69">
        <v>0</v>
      </c>
      <c r="V255" s="69">
        <v>0</v>
      </c>
      <c r="W255" s="69">
        <v>0</v>
      </c>
      <c r="X255" s="78">
        <v>8</v>
      </c>
      <c r="Y255" s="78">
        <v>182</v>
      </c>
      <c r="Z255" s="78">
        <v>1000</v>
      </c>
      <c r="AA255" s="78">
        <v>20</v>
      </c>
      <c r="AB255" s="78">
        <v>110</v>
      </c>
      <c r="AC255" s="78" t="s">
        <v>1067</v>
      </c>
    </row>
    <row r="256" s="39" customFormat="1" hidden="1" customHeight="1" spans="1:29">
      <c r="A256" s="49"/>
      <c r="B256" s="49"/>
      <c r="C256" s="55" t="s">
        <v>339</v>
      </c>
      <c r="D256" s="55"/>
      <c r="E256" s="55"/>
      <c r="F256" s="55"/>
      <c r="G256" s="55">
        <f>G257+G259</f>
        <v>5</v>
      </c>
      <c r="H256" s="55"/>
      <c r="I256" s="55"/>
      <c r="J256" s="55"/>
      <c r="K256" s="71"/>
      <c r="L256" s="71"/>
      <c r="M256" s="55"/>
      <c r="N256" s="69">
        <f t="shared" ref="N256:S256" si="80">N257+N259</f>
        <v>1299.62</v>
      </c>
      <c r="O256" s="69">
        <f t="shared" si="80"/>
        <v>1299.62</v>
      </c>
      <c r="P256" s="69">
        <f t="shared" si="80"/>
        <v>1087.5</v>
      </c>
      <c r="Q256" s="69">
        <f t="shared" si="80"/>
        <v>65.25</v>
      </c>
      <c r="R256" s="69">
        <f t="shared" si="80"/>
        <v>79.27</v>
      </c>
      <c r="S256" s="69">
        <f t="shared" si="80"/>
        <v>67.6</v>
      </c>
      <c r="T256" s="69"/>
      <c r="U256" s="69"/>
      <c r="V256" s="69"/>
      <c r="W256" s="69"/>
      <c r="X256" s="78"/>
      <c r="Y256" s="78"/>
      <c r="Z256" s="78"/>
      <c r="AA256" s="78"/>
      <c r="AB256" s="78"/>
      <c r="AC256" s="78"/>
    </row>
    <row r="257" s="39" customFormat="1" hidden="1" customHeight="1" spans="1:29">
      <c r="A257" s="49"/>
      <c r="B257" s="49"/>
      <c r="C257" s="55" t="s">
        <v>1068</v>
      </c>
      <c r="D257" s="55"/>
      <c r="E257" s="55"/>
      <c r="F257" s="55"/>
      <c r="G257" s="55">
        <v>1</v>
      </c>
      <c r="H257" s="55"/>
      <c r="I257" s="55"/>
      <c r="J257" s="55"/>
      <c r="K257" s="71"/>
      <c r="L257" s="71"/>
      <c r="M257" s="55"/>
      <c r="N257" s="69">
        <f t="shared" ref="N257:S257" si="81">N258</f>
        <v>393.85</v>
      </c>
      <c r="O257" s="69">
        <f t="shared" si="81"/>
        <v>393.85</v>
      </c>
      <c r="P257" s="69">
        <f t="shared" si="81"/>
        <v>350</v>
      </c>
      <c r="Q257" s="69">
        <f t="shared" si="81"/>
        <v>0</v>
      </c>
      <c r="R257" s="69">
        <f t="shared" si="81"/>
        <v>10</v>
      </c>
      <c r="S257" s="69">
        <f t="shared" si="81"/>
        <v>33.85</v>
      </c>
      <c r="T257" s="69"/>
      <c r="U257" s="69"/>
      <c r="V257" s="69"/>
      <c r="W257" s="69"/>
      <c r="X257" s="78"/>
      <c r="Y257" s="78"/>
      <c r="Z257" s="78"/>
      <c r="AA257" s="78"/>
      <c r="AB257" s="78"/>
      <c r="AC257" s="78"/>
    </row>
    <row r="258" s="39" customFormat="1" hidden="1" customHeight="1" spans="1:29">
      <c r="A258" s="49"/>
      <c r="B258" s="49"/>
      <c r="C258" s="55">
        <v>1</v>
      </c>
      <c r="D258" s="55" t="s">
        <v>1038</v>
      </c>
      <c r="E258" s="55" t="s">
        <v>1069</v>
      </c>
      <c r="F258" s="55" t="s">
        <v>1070</v>
      </c>
      <c r="G258" s="55" t="s">
        <v>1071</v>
      </c>
      <c r="H258" s="55" t="s">
        <v>146</v>
      </c>
      <c r="I258" s="55" t="s">
        <v>1042</v>
      </c>
      <c r="J258" s="55" t="s">
        <v>1043</v>
      </c>
      <c r="K258" s="71" t="s">
        <v>520</v>
      </c>
      <c r="L258" s="73">
        <v>45536</v>
      </c>
      <c r="M258" s="55" t="s">
        <v>1072</v>
      </c>
      <c r="N258" s="69">
        <v>393.85</v>
      </c>
      <c r="O258" s="69">
        <v>393.85</v>
      </c>
      <c r="P258" s="69">
        <v>350</v>
      </c>
      <c r="Q258" s="69">
        <v>0</v>
      </c>
      <c r="R258" s="69">
        <v>10</v>
      </c>
      <c r="S258" s="69">
        <v>33.85</v>
      </c>
      <c r="T258" s="69">
        <v>0</v>
      </c>
      <c r="U258" s="69">
        <v>0</v>
      </c>
      <c r="V258" s="69">
        <v>0</v>
      </c>
      <c r="W258" s="69">
        <v>0</v>
      </c>
      <c r="X258" s="78">
        <v>78</v>
      </c>
      <c r="Y258" s="78">
        <v>142</v>
      </c>
      <c r="Z258" s="78">
        <v>781</v>
      </c>
      <c r="AA258" s="78">
        <v>30</v>
      </c>
      <c r="AB258" s="78">
        <v>165</v>
      </c>
      <c r="AC258" s="78" t="s">
        <v>1073</v>
      </c>
    </row>
    <row r="259" s="39" customFormat="1" hidden="1" customHeight="1" spans="1:29">
      <c r="A259" s="49"/>
      <c r="B259" s="49"/>
      <c r="C259" s="55" t="s">
        <v>525</v>
      </c>
      <c r="D259" s="55"/>
      <c r="E259" s="55"/>
      <c r="F259" s="55"/>
      <c r="G259" s="55">
        <v>4</v>
      </c>
      <c r="H259" s="55"/>
      <c r="I259" s="55"/>
      <c r="J259" s="55"/>
      <c r="K259" s="71"/>
      <c r="L259" s="71"/>
      <c r="M259" s="55"/>
      <c r="N259" s="69">
        <f t="shared" ref="N259:S259" si="82">N260+N261+N262+N263</f>
        <v>905.77</v>
      </c>
      <c r="O259" s="69">
        <f t="shared" si="82"/>
        <v>905.77</v>
      </c>
      <c r="P259" s="69">
        <f t="shared" si="82"/>
        <v>737.5</v>
      </c>
      <c r="Q259" s="69">
        <f t="shared" si="82"/>
        <v>65.25</v>
      </c>
      <c r="R259" s="69">
        <f t="shared" si="82"/>
        <v>69.27</v>
      </c>
      <c r="S259" s="69">
        <f t="shared" si="82"/>
        <v>33.75</v>
      </c>
      <c r="T259" s="69"/>
      <c r="U259" s="69"/>
      <c r="V259" s="69"/>
      <c r="W259" s="69"/>
      <c r="X259" s="78"/>
      <c r="Y259" s="78"/>
      <c r="Z259" s="78"/>
      <c r="AA259" s="78"/>
      <c r="AB259" s="78"/>
      <c r="AC259" s="78"/>
    </row>
    <row r="260" s="39" customFormat="1" hidden="1" customHeight="1" spans="1:29">
      <c r="A260" s="49"/>
      <c r="B260" s="49"/>
      <c r="C260" s="55">
        <v>1</v>
      </c>
      <c r="D260" s="55" t="s">
        <v>1038</v>
      </c>
      <c r="E260" s="51" t="s">
        <v>1074</v>
      </c>
      <c r="F260" s="51" t="s">
        <v>1075</v>
      </c>
      <c r="G260" s="51" t="s">
        <v>1076</v>
      </c>
      <c r="H260" s="55" t="s">
        <v>146</v>
      </c>
      <c r="I260" s="55" t="s">
        <v>1077</v>
      </c>
      <c r="J260" s="55" t="s">
        <v>1078</v>
      </c>
      <c r="K260" s="71" t="s">
        <v>520</v>
      </c>
      <c r="L260" s="73">
        <v>45536</v>
      </c>
      <c r="M260" s="55" t="s">
        <v>1079</v>
      </c>
      <c r="N260" s="69">
        <v>214.01</v>
      </c>
      <c r="O260" s="69">
        <v>214.01</v>
      </c>
      <c r="P260" s="69">
        <v>200</v>
      </c>
      <c r="Q260" s="69">
        <v>0</v>
      </c>
      <c r="R260" s="69">
        <v>9.00999999999999</v>
      </c>
      <c r="S260" s="69">
        <v>5</v>
      </c>
      <c r="T260" s="69">
        <v>0</v>
      </c>
      <c r="U260" s="69">
        <v>0</v>
      </c>
      <c r="V260" s="69">
        <v>0</v>
      </c>
      <c r="W260" s="69">
        <v>0</v>
      </c>
      <c r="X260" s="78">
        <v>48</v>
      </c>
      <c r="Y260" s="78">
        <v>34</v>
      </c>
      <c r="Z260" s="78">
        <v>187</v>
      </c>
      <c r="AA260" s="78">
        <v>5</v>
      </c>
      <c r="AB260" s="78">
        <v>28</v>
      </c>
      <c r="AC260" s="78" t="s">
        <v>1073</v>
      </c>
    </row>
    <row r="261" s="39" customFormat="1" hidden="1" customHeight="1" spans="1:29">
      <c r="A261" s="49"/>
      <c r="B261" s="49"/>
      <c r="C261" s="55">
        <v>2</v>
      </c>
      <c r="D261" s="55" t="s">
        <v>1038</v>
      </c>
      <c r="E261" s="51" t="s">
        <v>1080</v>
      </c>
      <c r="F261" s="51" t="s">
        <v>1081</v>
      </c>
      <c r="G261" s="51" t="s">
        <v>1082</v>
      </c>
      <c r="H261" s="55" t="s">
        <v>146</v>
      </c>
      <c r="I261" s="55" t="s">
        <v>1077</v>
      </c>
      <c r="J261" s="55" t="s">
        <v>1078</v>
      </c>
      <c r="K261" s="71" t="s">
        <v>520</v>
      </c>
      <c r="L261" s="73">
        <v>45537</v>
      </c>
      <c r="M261" s="55" t="s">
        <v>1083</v>
      </c>
      <c r="N261" s="69">
        <v>251.51</v>
      </c>
      <c r="O261" s="69">
        <v>251.51</v>
      </c>
      <c r="P261" s="69">
        <v>229</v>
      </c>
      <c r="Q261" s="69">
        <v>6</v>
      </c>
      <c r="R261" s="69">
        <v>9.50999999999999</v>
      </c>
      <c r="S261" s="69">
        <v>7</v>
      </c>
      <c r="T261" s="69">
        <v>0</v>
      </c>
      <c r="U261" s="69">
        <v>0</v>
      </c>
      <c r="V261" s="69">
        <v>0</v>
      </c>
      <c r="W261" s="69">
        <v>0</v>
      </c>
      <c r="X261" s="78">
        <v>52</v>
      </c>
      <c r="Y261" s="78">
        <v>190</v>
      </c>
      <c r="Z261" s="78">
        <v>1045</v>
      </c>
      <c r="AA261" s="78">
        <v>32</v>
      </c>
      <c r="AB261" s="78">
        <v>176</v>
      </c>
      <c r="AC261" s="78" t="s">
        <v>1073</v>
      </c>
    </row>
    <row r="262" s="39" customFormat="1" hidden="1" customHeight="1" spans="1:29">
      <c r="A262" s="49"/>
      <c r="B262" s="49"/>
      <c r="C262" s="55">
        <v>3</v>
      </c>
      <c r="D262" s="55" t="s">
        <v>1038</v>
      </c>
      <c r="E262" s="51" t="s">
        <v>1084</v>
      </c>
      <c r="F262" s="51" t="s">
        <v>1085</v>
      </c>
      <c r="G262" s="51" t="s">
        <v>1086</v>
      </c>
      <c r="H262" s="55" t="s">
        <v>146</v>
      </c>
      <c r="I262" s="55" t="s">
        <v>1077</v>
      </c>
      <c r="J262" s="55" t="s">
        <v>1078</v>
      </c>
      <c r="K262" s="71" t="s">
        <v>520</v>
      </c>
      <c r="L262" s="73">
        <v>45538</v>
      </c>
      <c r="M262" s="55" t="s">
        <v>1087</v>
      </c>
      <c r="N262" s="69">
        <v>245.25</v>
      </c>
      <c r="O262" s="69">
        <v>245.25</v>
      </c>
      <c r="P262" s="69">
        <v>172</v>
      </c>
      <c r="Q262" s="69">
        <v>30</v>
      </c>
      <c r="R262" s="69">
        <v>31.25</v>
      </c>
      <c r="S262" s="69">
        <v>12</v>
      </c>
      <c r="T262" s="69">
        <v>0</v>
      </c>
      <c r="U262" s="69">
        <v>0</v>
      </c>
      <c r="V262" s="69">
        <v>0</v>
      </c>
      <c r="W262" s="69">
        <v>0</v>
      </c>
      <c r="X262" s="78">
        <v>56</v>
      </c>
      <c r="Y262" s="78">
        <v>176</v>
      </c>
      <c r="Z262" s="78">
        <v>968</v>
      </c>
      <c r="AA262" s="78">
        <v>28</v>
      </c>
      <c r="AB262" s="78">
        <v>154</v>
      </c>
      <c r="AC262" s="78"/>
    </row>
    <row r="263" s="39" customFormat="1" hidden="1" customHeight="1" spans="1:29">
      <c r="A263" s="49"/>
      <c r="B263" s="49"/>
      <c r="C263" s="55">
        <v>4</v>
      </c>
      <c r="D263" s="55" t="s">
        <v>1038</v>
      </c>
      <c r="E263" s="55" t="s">
        <v>1088</v>
      </c>
      <c r="F263" s="55" t="s">
        <v>1089</v>
      </c>
      <c r="G263" s="55" t="s">
        <v>1090</v>
      </c>
      <c r="H263" s="55" t="s">
        <v>146</v>
      </c>
      <c r="I263" s="55" t="s">
        <v>1077</v>
      </c>
      <c r="J263" s="55" t="s">
        <v>1078</v>
      </c>
      <c r="K263" s="71" t="s">
        <v>520</v>
      </c>
      <c r="L263" s="73">
        <v>45539</v>
      </c>
      <c r="M263" s="55" t="s">
        <v>1091</v>
      </c>
      <c r="N263" s="69">
        <v>195</v>
      </c>
      <c r="O263" s="69">
        <v>195</v>
      </c>
      <c r="P263" s="69">
        <v>136.5</v>
      </c>
      <c r="Q263" s="69">
        <v>29.25</v>
      </c>
      <c r="R263" s="69">
        <v>19.5</v>
      </c>
      <c r="S263" s="69">
        <v>9.75</v>
      </c>
      <c r="T263" s="69">
        <v>0</v>
      </c>
      <c r="U263" s="69">
        <v>0</v>
      </c>
      <c r="V263" s="69">
        <v>0</v>
      </c>
      <c r="W263" s="69">
        <v>0</v>
      </c>
      <c r="X263" s="78">
        <v>51</v>
      </c>
      <c r="Y263" s="78">
        <v>31</v>
      </c>
      <c r="Z263" s="78">
        <v>171</v>
      </c>
      <c r="AA263" s="78">
        <v>8</v>
      </c>
      <c r="AB263" s="78">
        <v>44</v>
      </c>
      <c r="AC263" s="78"/>
    </row>
    <row r="264" s="39" customFormat="1" hidden="1" customHeight="1" spans="1:29">
      <c r="A264" s="49"/>
      <c r="B264" s="49"/>
      <c r="C264" s="55" t="s">
        <v>1092</v>
      </c>
      <c r="D264" s="55"/>
      <c r="E264" s="55"/>
      <c r="F264" s="55"/>
      <c r="G264" s="55">
        <v>3</v>
      </c>
      <c r="H264" s="55" t="s">
        <v>146</v>
      </c>
      <c r="I264" s="55"/>
      <c r="J264" s="55"/>
      <c r="K264" s="71"/>
      <c r="L264" s="71"/>
      <c r="M264" s="55"/>
      <c r="N264" s="69">
        <f t="shared" ref="N264:S264" si="83">N265+N266+N267</f>
        <v>10101.52</v>
      </c>
      <c r="O264" s="69">
        <f t="shared" si="83"/>
        <v>10101.52</v>
      </c>
      <c r="P264" s="69">
        <f t="shared" si="83"/>
        <v>6456</v>
      </c>
      <c r="Q264" s="69">
        <f t="shared" si="83"/>
        <v>2544</v>
      </c>
      <c r="R264" s="69">
        <f t="shared" si="83"/>
        <v>240.24</v>
      </c>
      <c r="S264" s="69">
        <f t="shared" si="83"/>
        <v>861.28</v>
      </c>
      <c r="T264" s="69">
        <f t="shared" ref="T264:AB264" si="84">SUM(T265:T265)</f>
        <v>0</v>
      </c>
      <c r="U264" s="69">
        <f t="shared" si="84"/>
        <v>0</v>
      </c>
      <c r="V264" s="69">
        <f t="shared" si="84"/>
        <v>0</v>
      </c>
      <c r="W264" s="69">
        <f t="shared" si="84"/>
        <v>0</v>
      </c>
      <c r="X264" s="78">
        <f t="shared" si="84"/>
        <v>415</v>
      </c>
      <c r="Y264" s="78">
        <f t="shared" si="84"/>
        <v>142</v>
      </c>
      <c r="Z264" s="78">
        <f t="shared" si="84"/>
        <v>941</v>
      </c>
      <c r="AA264" s="78">
        <f t="shared" si="84"/>
        <v>32</v>
      </c>
      <c r="AB264" s="78">
        <f t="shared" si="84"/>
        <v>176</v>
      </c>
      <c r="AC264" s="78"/>
    </row>
    <row r="265" s="39" customFormat="1" hidden="1" customHeight="1" spans="1:29">
      <c r="A265" s="49"/>
      <c r="B265" s="49"/>
      <c r="C265" s="55">
        <v>1</v>
      </c>
      <c r="D265" s="55" t="s">
        <v>1038</v>
      </c>
      <c r="E265" s="50" t="s">
        <v>1093</v>
      </c>
      <c r="F265" s="50" t="s">
        <v>1094</v>
      </c>
      <c r="G265" s="51" t="s">
        <v>1095</v>
      </c>
      <c r="H265" s="55" t="s">
        <v>146</v>
      </c>
      <c r="I265" s="55" t="s">
        <v>1059</v>
      </c>
      <c r="J265" s="55" t="s">
        <v>1060</v>
      </c>
      <c r="K265" s="71">
        <v>45371</v>
      </c>
      <c r="L265" s="73">
        <v>45656</v>
      </c>
      <c r="M265" s="55" t="s">
        <v>1096</v>
      </c>
      <c r="N265" s="69">
        <v>2938.28</v>
      </c>
      <c r="O265" s="69">
        <v>2938.28</v>
      </c>
      <c r="P265" s="69">
        <v>1800</v>
      </c>
      <c r="Q265" s="69">
        <v>753</v>
      </c>
      <c r="R265" s="69">
        <v>100</v>
      </c>
      <c r="S265" s="69">
        <v>285.28</v>
      </c>
      <c r="T265" s="69">
        <v>0</v>
      </c>
      <c r="U265" s="69">
        <v>0</v>
      </c>
      <c r="V265" s="69">
        <v>0</v>
      </c>
      <c r="W265" s="69">
        <v>0</v>
      </c>
      <c r="X265" s="79">
        <v>415</v>
      </c>
      <c r="Y265" s="79">
        <v>142</v>
      </c>
      <c r="Z265" s="79">
        <v>941</v>
      </c>
      <c r="AA265" s="79">
        <v>32</v>
      </c>
      <c r="AB265" s="79">
        <v>176</v>
      </c>
      <c r="AC265" s="78" t="s">
        <v>1097</v>
      </c>
    </row>
    <row r="266" s="39" customFormat="1" hidden="1" customHeight="1" spans="1:29">
      <c r="A266" s="49"/>
      <c r="B266" s="49"/>
      <c r="C266" s="55">
        <v>2</v>
      </c>
      <c r="D266" s="55" t="s">
        <v>1038</v>
      </c>
      <c r="E266" s="50" t="s">
        <v>1098</v>
      </c>
      <c r="F266" s="50" t="s">
        <v>1099</v>
      </c>
      <c r="G266" s="51" t="s">
        <v>1100</v>
      </c>
      <c r="H266" s="55" t="s">
        <v>146</v>
      </c>
      <c r="I266" s="55" t="s">
        <v>1059</v>
      </c>
      <c r="J266" s="55" t="s">
        <v>1060</v>
      </c>
      <c r="K266" s="71">
        <v>45371</v>
      </c>
      <c r="L266" s="73">
        <v>45657</v>
      </c>
      <c r="M266" s="55" t="s">
        <v>1101</v>
      </c>
      <c r="N266" s="69">
        <v>3641.09</v>
      </c>
      <c r="O266" s="69">
        <v>3641.09</v>
      </c>
      <c r="P266" s="69">
        <v>2366</v>
      </c>
      <c r="Q266" s="69">
        <v>911</v>
      </c>
      <c r="R266" s="69">
        <v>84.09</v>
      </c>
      <c r="S266" s="69">
        <v>280</v>
      </c>
      <c r="T266" s="69">
        <v>0</v>
      </c>
      <c r="U266" s="69">
        <v>0</v>
      </c>
      <c r="V266" s="69">
        <v>0</v>
      </c>
      <c r="W266" s="69">
        <v>0</v>
      </c>
      <c r="X266" s="79">
        <v>498</v>
      </c>
      <c r="Y266" s="79">
        <v>207</v>
      </c>
      <c r="Z266" s="79">
        <v>2206</v>
      </c>
      <c r="AA266" s="79">
        <v>67</v>
      </c>
      <c r="AB266" s="79">
        <v>369</v>
      </c>
      <c r="AC266" s="78" t="s">
        <v>1102</v>
      </c>
    </row>
    <row r="267" s="39" customFormat="1" hidden="1" customHeight="1" spans="1:29">
      <c r="A267" s="49"/>
      <c r="B267" s="49"/>
      <c r="C267" s="55">
        <v>3</v>
      </c>
      <c r="D267" s="55" t="s">
        <v>1038</v>
      </c>
      <c r="E267" s="50" t="s">
        <v>1103</v>
      </c>
      <c r="F267" s="50" t="s">
        <v>1104</v>
      </c>
      <c r="G267" s="55" t="s">
        <v>1105</v>
      </c>
      <c r="H267" s="55" t="s">
        <v>146</v>
      </c>
      <c r="I267" s="55" t="s">
        <v>1059</v>
      </c>
      <c r="J267" s="55" t="s">
        <v>1060</v>
      </c>
      <c r="K267" s="71">
        <v>45371</v>
      </c>
      <c r="L267" s="73">
        <v>45627</v>
      </c>
      <c r="M267" s="55" t="s">
        <v>1106</v>
      </c>
      <c r="N267" s="69">
        <v>3522.15</v>
      </c>
      <c r="O267" s="69">
        <v>3522.15</v>
      </c>
      <c r="P267" s="69">
        <v>2290</v>
      </c>
      <c r="Q267" s="69">
        <v>880</v>
      </c>
      <c r="R267" s="69">
        <v>56.1500000000001</v>
      </c>
      <c r="S267" s="69">
        <v>296</v>
      </c>
      <c r="T267" s="69">
        <v>0</v>
      </c>
      <c r="U267" s="69">
        <v>0</v>
      </c>
      <c r="V267" s="69">
        <v>0</v>
      </c>
      <c r="W267" s="69">
        <v>0</v>
      </c>
      <c r="X267" s="79">
        <v>282</v>
      </c>
      <c r="Y267" s="79">
        <v>132</v>
      </c>
      <c r="Z267" s="79">
        <v>1431</v>
      </c>
      <c r="AA267" s="79">
        <v>40</v>
      </c>
      <c r="AB267" s="79">
        <v>220</v>
      </c>
      <c r="AC267" s="78"/>
    </row>
    <row r="268" s="39" customFormat="1" hidden="1" customHeight="1" spans="1:29">
      <c r="A268" s="49"/>
      <c r="B268" s="49"/>
      <c r="C268" s="55" t="s">
        <v>383</v>
      </c>
      <c r="D268" s="55"/>
      <c r="E268" s="55"/>
      <c r="F268" s="55"/>
      <c r="G268" s="55">
        <v>1</v>
      </c>
      <c r="H268" s="55"/>
      <c r="I268" s="55"/>
      <c r="J268" s="55"/>
      <c r="K268" s="71"/>
      <c r="L268" s="71"/>
      <c r="M268" s="55"/>
      <c r="N268" s="69">
        <f t="shared" ref="N268:AB268" si="85">SUM(N269:N269)</f>
        <v>3767.97</v>
      </c>
      <c r="O268" s="69">
        <f t="shared" si="85"/>
        <v>3767.97</v>
      </c>
      <c r="P268" s="69">
        <f t="shared" si="85"/>
        <v>2453</v>
      </c>
      <c r="Q268" s="69">
        <f t="shared" si="85"/>
        <v>905</v>
      </c>
      <c r="R268" s="69">
        <f t="shared" si="85"/>
        <v>110.97</v>
      </c>
      <c r="S268" s="69">
        <f t="shared" si="85"/>
        <v>299</v>
      </c>
      <c r="T268" s="69">
        <f t="shared" si="85"/>
        <v>0</v>
      </c>
      <c r="U268" s="69">
        <f t="shared" si="85"/>
        <v>0</v>
      </c>
      <c r="V268" s="69">
        <f t="shared" si="85"/>
        <v>0</v>
      </c>
      <c r="W268" s="69">
        <f t="shared" si="85"/>
        <v>0</v>
      </c>
      <c r="X268" s="78">
        <f t="shared" si="85"/>
        <v>245</v>
      </c>
      <c r="Y268" s="78">
        <f t="shared" si="85"/>
        <v>129</v>
      </c>
      <c r="Z268" s="78">
        <f t="shared" si="85"/>
        <v>710</v>
      </c>
      <c r="AA268" s="78">
        <f t="shared" si="85"/>
        <v>25</v>
      </c>
      <c r="AB268" s="78">
        <f t="shared" si="85"/>
        <v>138</v>
      </c>
      <c r="AC268" s="78"/>
    </row>
    <row r="269" s="39" customFormat="1" hidden="1" customHeight="1" spans="1:29">
      <c r="A269" s="49"/>
      <c r="B269" s="49"/>
      <c r="C269" s="50">
        <v>1</v>
      </c>
      <c r="D269" s="55" t="s">
        <v>1038</v>
      </c>
      <c r="E269" s="50" t="s">
        <v>1107</v>
      </c>
      <c r="F269" s="50" t="s">
        <v>1108</v>
      </c>
      <c r="G269" s="55" t="s">
        <v>1109</v>
      </c>
      <c r="H269" s="55" t="s">
        <v>146</v>
      </c>
      <c r="I269" s="55" t="s">
        <v>1059</v>
      </c>
      <c r="J269" s="55" t="s">
        <v>1060</v>
      </c>
      <c r="K269" s="71">
        <v>45371</v>
      </c>
      <c r="L269" s="73">
        <v>45627</v>
      </c>
      <c r="M269" s="55" t="s">
        <v>1110</v>
      </c>
      <c r="N269" s="69">
        <v>3767.97</v>
      </c>
      <c r="O269" s="69">
        <v>3767.97</v>
      </c>
      <c r="P269" s="69">
        <v>2453</v>
      </c>
      <c r="Q269" s="69">
        <v>905</v>
      </c>
      <c r="R269" s="69">
        <v>110.97</v>
      </c>
      <c r="S269" s="69">
        <v>299</v>
      </c>
      <c r="T269" s="69">
        <v>0</v>
      </c>
      <c r="U269" s="69">
        <v>0</v>
      </c>
      <c r="V269" s="69">
        <v>0</v>
      </c>
      <c r="W269" s="69">
        <v>0</v>
      </c>
      <c r="X269" s="79">
        <v>245</v>
      </c>
      <c r="Y269" s="79">
        <v>129</v>
      </c>
      <c r="Z269" s="79">
        <v>710</v>
      </c>
      <c r="AA269" s="79">
        <v>25</v>
      </c>
      <c r="AB269" s="79">
        <v>138</v>
      </c>
      <c r="AC269" s="78"/>
    </row>
    <row r="270" s="39" customFormat="1" hidden="1" customHeight="1" spans="1:29">
      <c r="A270" s="49"/>
      <c r="B270" s="49"/>
      <c r="C270" s="55" t="s">
        <v>1111</v>
      </c>
      <c r="D270" s="55"/>
      <c r="E270" s="55"/>
      <c r="F270" s="55"/>
      <c r="G270" s="55">
        <v>1</v>
      </c>
      <c r="H270" s="55"/>
      <c r="I270" s="55"/>
      <c r="J270" s="55"/>
      <c r="K270" s="71"/>
      <c r="L270" s="71"/>
      <c r="M270" s="55"/>
      <c r="N270" s="69">
        <f t="shared" ref="N270:AB270" si="86">SUM(N271:N271)</f>
        <v>3913.42</v>
      </c>
      <c r="O270" s="69">
        <f t="shared" si="86"/>
        <v>3913.42</v>
      </c>
      <c r="P270" s="69">
        <f t="shared" si="86"/>
        <v>2435.05</v>
      </c>
      <c r="Q270" s="69">
        <f t="shared" si="86"/>
        <v>976.5395</v>
      </c>
      <c r="R270" s="69">
        <f t="shared" si="86"/>
        <v>296.06</v>
      </c>
      <c r="S270" s="69">
        <f t="shared" si="86"/>
        <v>205.7705</v>
      </c>
      <c r="T270" s="69">
        <f t="shared" si="86"/>
        <v>0</v>
      </c>
      <c r="U270" s="69">
        <f t="shared" si="86"/>
        <v>0</v>
      </c>
      <c r="V270" s="69">
        <f t="shared" si="86"/>
        <v>0</v>
      </c>
      <c r="W270" s="69">
        <f t="shared" si="86"/>
        <v>0</v>
      </c>
      <c r="X270" s="78">
        <f t="shared" si="86"/>
        <v>319</v>
      </c>
      <c r="Y270" s="78">
        <f t="shared" si="86"/>
        <v>172</v>
      </c>
      <c r="Z270" s="78">
        <f t="shared" si="86"/>
        <v>946</v>
      </c>
      <c r="AA270" s="78">
        <f t="shared" si="86"/>
        <v>36</v>
      </c>
      <c r="AB270" s="78">
        <f t="shared" si="86"/>
        <v>198</v>
      </c>
      <c r="AC270" s="78"/>
    </row>
    <row r="271" s="39" customFormat="1" hidden="1" customHeight="1" spans="1:29">
      <c r="A271" s="49"/>
      <c r="B271" s="49"/>
      <c r="C271" s="50">
        <v>1</v>
      </c>
      <c r="D271" s="55" t="s">
        <v>1038</v>
      </c>
      <c r="E271" s="50" t="s">
        <v>1112</v>
      </c>
      <c r="F271" s="50" t="s">
        <v>1113</v>
      </c>
      <c r="G271" s="55" t="s">
        <v>1114</v>
      </c>
      <c r="H271" s="55" t="s">
        <v>146</v>
      </c>
      <c r="I271" s="55" t="s">
        <v>1059</v>
      </c>
      <c r="J271" s="55" t="s">
        <v>1060</v>
      </c>
      <c r="K271" s="71">
        <v>45371</v>
      </c>
      <c r="L271" s="73">
        <v>45627</v>
      </c>
      <c r="M271" s="55" t="s">
        <v>1115</v>
      </c>
      <c r="N271" s="69">
        <v>3913.42</v>
      </c>
      <c r="O271" s="69">
        <v>3913.42</v>
      </c>
      <c r="P271" s="69">
        <v>2435.05</v>
      </c>
      <c r="Q271" s="69">
        <v>976.5395</v>
      </c>
      <c r="R271" s="69">
        <v>296.06</v>
      </c>
      <c r="S271" s="69">
        <v>205.7705</v>
      </c>
      <c r="T271" s="69">
        <v>0</v>
      </c>
      <c r="U271" s="69">
        <v>0</v>
      </c>
      <c r="V271" s="69">
        <v>0</v>
      </c>
      <c r="W271" s="69">
        <v>0</v>
      </c>
      <c r="X271" s="79">
        <v>319</v>
      </c>
      <c r="Y271" s="79">
        <v>172</v>
      </c>
      <c r="Z271" s="79">
        <v>946</v>
      </c>
      <c r="AA271" s="79">
        <v>36</v>
      </c>
      <c r="AB271" s="79">
        <v>198</v>
      </c>
      <c r="AC271" s="78"/>
    </row>
    <row r="272" s="39" customFormat="1" hidden="1" customHeight="1" spans="1:29">
      <c r="A272" s="49"/>
      <c r="B272" s="49"/>
      <c r="C272" s="55" t="s">
        <v>1116</v>
      </c>
      <c r="D272" s="55"/>
      <c r="E272" s="55"/>
      <c r="F272" s="55"/>
      <c r="G272" s="55">
        <v>3</v>
      </c>
      <c r="H272" s="55"/>
      <c r="I272" s="55"/>
      <c r="J272" s="55"/>
      <c r="K272" s="71"/>
      <c r="L272" s="71"/>
      <c r="M272" s="55"/>
      <c r="N272" s="69">
        <f t="shared" ref="N272:P272" si="87">N273+N274+N275</f>
        <v>1518.45</v>
      </c>
      <c r="O272" s="69">
        <f t="shared" si="87"/>
        <v>1518.45</v>
      </c>
      <c r="P272" s="69">
        <f t="shared" si="87"/>
        <v>1518.45</v>
      </c>
      <c r="Q272" s="69">
        <f t="shared" ref="Q272:AB272" si="88">SUM(Q273:Q273)</f>
        <v>0</v>
      </c>
      <c r="R272" s="69">
        <f t="shared" si="88"/>
        <v>0</v>
      </c>
      <c r="S272" s="69">
        <f t="shared" si="88"/>
        <v>0</v>
      </c>
      <c r="T272" s="69">
        <f t="shared" si="88"/>
        <v>0</v>
      </c>
      <c r="U272" s="69">
        <f t="shared" si="88"/>
        <v>0</v>
      </c>
      <c r="V272" s="69">
        <f t="shared" si="88"/>
        <v>0</v>
      </c>
      <c r="W272" s="69">
        <f t="shared" si="88"/>
        <v>0</v>
      </c>
      <c r="X272" s="78">
        <f t="shared" si="88"/>
        <v>0</v>
      </c>
      <c r="Y272" s="78">
        <f t="shared" si="88"/>
        <v>13</v>
      </c>
      <c r="Z272" s="78">
        <f t="shared" si="88"/>
        <v>13</v>
      </c>
      <c r="AA272" s="78">
        <f t="shared" si="88"/>
        <v>13</v>
      </c>
      <c r="AB272" s="78">
        <f t="shared" si="88"/>
        <v>13</v>
      </c>
      <c r="AC272" s="78"/>
    </row>
    <row r="273" s="39" customFormat="1" hidden="1" customHeight="1" spans="1:29">
      <c r="A273" s="49"/>
      <c r="B273" s="49"/>
      <c r="C273" s="55">
        <v>1</v>
      </c>
      <c r="D273" s="50" t="s">
        <v>1038</v>
      </c>
      <c r="E273" s="50" t="s">
        <v>1117</v>
      </c>
      <c r="F273" s="50" t="s">
        <v>1038</v>
      </c>
      <c r="G273" s="55" t="s">
        <v>1118</v>
      </c>
      <c r="H273" s="55" t="s">
        <v>146</v>
      </c>
      <c r="I273" s="55" t="s">
        <v>1059</v>
      </c>
      <c r="J273" s="55" t="s">
        <v>1060</v>
      </c>
      <c r="K273" s="71">
        <v>45371</v>
      </c>
      <c r="L273" s="73">
        <v>45474</v>
      </c>
      <c r="M273" s="55" t="s">
        <v>1119</v>
      </c>
      <c r="N273" s="69">
        <v>2.08</v>
      </c>
      <c r="O273" s="69">
        <v>2.08</v>
      </c>
      <c r="P273" s="69">
        <v>2.08</v>
      </c>
      <c r="Q273" s="69">
        <v>0</v>
      </c>
      <c r="R273" s="69">
        <v>0</v>
      </c>
      <c r="S273" s="69">
        <v>0</v>
      </c>
      <c r="T273" s="69">
        <v>0</v>
      </c>
      <c r="U273" s="69">
        <v>0</v>
      </c>
      <c r="V273" s="69">
        <v>0</v>
      </c>
      <c r="W273" s="69">
        <v>0</v>
      </c>
      <c r="X273" s="79">
        <v>0</v>
      </c>
      <c r="Y273" s="79">
        <v>13</v>
      </c>
      <c r="Z273" s="79">
        <v>13</v>
      </c>
      <c r="AA273" s="79">
        <v>13</v>
      </c>
      <c r="AB273" s="79">
        <v>13</v>
      </c>
      <c r="AC273" s="78"/>
    </row>
    <row r="274" s="39" customFormat="1" hidden="1" customHeight="1" spans="1:29">
      <c r="A274" s="49"/>
      <c r="B274" s="49"/>
      <c r="C274" s="55">
        <v>2</v>
      </c>
      <c r="D274" s="55" t="s">
        <v>1038</v>
      </c>
      <c r="E274" s="55" t="s">
        <v>1120</v>
      </c>
      <c r="F274" s="55" t="s">
        <v>1038</v>
      </c>
      <c r="G274" s="55" t="s">
        <v>1121</v>
      </c>
      <c r="H274" s="55" t="s">
        <v>146</v>
      </c>
      <c r="I274" s="55" t="s">
        <v>1059</v>
      </c>
      <c r="J274" s="55" t="s">
        <v>1060</v>
      </c>
      <c r="K274" s="71">
        <v>45371</v>
      </c>
      <c r="L274" s="73">
        <v>45474</v>
      </c>
      <c r="M274" s="55" t="s">
        <v>1122</v>
      </c>
      <c r="N274" s="69">
        <v>306.65</v>
      </c>
      <c r="O274" s="69">
        <v>306.65</v>
      </c>
      <c r="P274" s="69">
        <v>306.65</v>
      </c>
      <c r="Q274" s="69">
        <v>0</v>
      </c>
      <c r="R274" s="69">
        <v>0</v>
      </c>
      <c r="S274" s="69">
        <v>0</v>
      </c>
      <c r="T274" s="69">
        <v>0</v>
      </c>
      <c r="U274" s="69">
        <v>0</v>
      </c>
      <c r="V274" s="69">
        <v>0</v>
      </c>
      <c r="W274" s="69">
        <v>0</v>
      </c>
      <c r="X274" s="79">
        <v>0</v>
      </c>
      <c r="Y274" s="79">
        <v>12266</v>
      </c>
      <c r="Z274" s="79">
        <v>61330</v>
      </c>
      <c r="AA274" s="79">
        <v>5030</v>
      </c>
      <c r="AB274" s="79">
        <v>30122</v>
      </c>
      <c r="AC274" s="78"/>
    </row>
    <row r="275" s="39" customFormat="1" hidden="1" customHeight="1" spans="1:29">
      <c r="A275" s="49"/>
      <c r="B275" s="49"/>
      <c r="C275" s="55">
        <v>3</v>
      </c>
      <c r="D275" s="50" t="s">
        <v>1038</v>
      </c>
      <c r="E275" s="50" t="s">
        <v>1123</v>
      </c>
      <c r="F275" s="50" t="s">
        <v>1038</v>
      </c>
      <c r="G275" s="55" t="s">
        <v>1124</v>
      </c>
      <c r="H275" s="55" t="s">
        <v>146</v>
      </c>
      <c r="I275" s="55" t="s">
        <v>1059</v>
      </c>
      <c r="J275" s="55" t="s">
        <v>1060</v>
      </c>
      <c r="K275" s="71">
        <v>45371</v>
      </c>
      <c r="L275" s="73">
        <v>45474</v>
      </c>
      <c r="M275" s="55" t="s">
        <v>1125</v>
      </c>
      <c r="N275" s="69">
        <v>1209.72</v>
      </c>
      <c r="O275" s="69">
        <v>1209.72</v>
      </c>
      <c r="P275" s="69">
        <v>1209.72</v>
      </c>
      <c r="Q275" s="69">
        <v>0</v>
      </c>
      <c r="R275" s="69">
        <v>0</v>
      </c>
      <c r="S275" s="69">
        <v>0</v>
      </c>
      <c r="T275" s="69">
        <v>0</v>
      </c>
      <c r="U275" s="69">
        <v>0</v>
      </c>
      <c r="V275" s="69">
        <v>0</v>
      </c>
      <c r="W275" s="69">
        <v>0</v>
      </c>
      <c r="X275" s="79">
        <v>0</v>
      </c>
      <c r="Y275" s="79">
        <v>11231</v>
      </c>
      <c r="Z275" s="79">
        <v>57130</v>
      </c>
      <c r="AA275" s="79">
        <v>3520</v>
      </c>
      <c r="AB275" s="79">
        <v>18200</v>
      </c>
      <c r="AC275" s="78"/>
    </row>
    <row r="276" s="39" customFormat="1" customHeight="1" spans="1:29">
      <c r="A276" s="49"/>
      <c r="B276" s="49"/>
      <c r="C276" s="55" t="s">
        <v>1126</v>
      </c>
      <c r="D276" s="55"/>
      <c r="E276" s="55"/>
      <c r="F276" s="55"/>
      <c r="G276" s="83">
        <f>G277+G281</f>
        <v>4</v>
      </c>
      <c r="H276" s="55"/>
      <c r="I276" s="55"/>
      <c r="J276" s="55"/>
      <c r="K276" s="71"/>
      <c r="L276" s="71"/>
      <c r="M276" s="68"/>
      <c r="N276" s="69">
        <f t="shared" ref="N276:S276" si="89">N277+N281</f>
        <v>2419</v>
      </c>
      <c r="O276" s="69">
        <f t="shared" si="89"/>
        <v>2419</v>
      </c>
      <c r="P276" s="69">
        <f t="shared" si="89"/>
        <v>1068</v>
      </c>
      <c r="Q276" s="69">
        <f t="shared" si="89"/>
        <v>1121</v>
      </c>
      <c r="R276" s="69">
        <f t="shared" si="89"/>
        <v>0</v>
      </c>
      <c r="S276" s="69">
        <f t="shared" si="89"/>
        <v>230</v>
      </c>
      <c r="T276" s="69">
        <f>T277</f>
        <v>0</v>
      </c>
      <c r="U276" s="69">
        <f>U277</f>
        <v>0</v>
      </c>
      <c r="V276" s="69">
        <f>V277</f>
        <v>0</v>
      </c>
      <c r="W276" s="69">
        <f>W277</f>
        <v>0</v>
      </c>
      <c r="X276" s="111">
        <f>X277</f>
        <v>9</v>
      </c>
      <c r="Y276" s="77">
        <f>Y277+Y281</f>
        <v>766</v>
      </c>
      <c r="Z276" s="77">
        <f>Z277+Z281</f>
        <v>3742</v>
      </c>
      <c r="AA276" s="77">
        <f>AA277+AA281</f>
        <v>334</v>
      </c>
      <c r="AB276" s="77">
        <f>AB277+AB281</f>
        <v>1689</v>
      </c>
      <c r="AC276" s="78"/>
    </row>
    <row r="277" s="39" customFormat="1" ht="69" customHeight="1" spans="1:29">
      <c r="A277" s="49"/>
      <c r="B277" s="49"/>
      <c r="C277" s="55" t="s">
        <v>128</v>
      </c>
      <c r="D277" s="55"/>
      <c r="E277" s="55"/>
      <c r="F277" s="55"/>
      <c r="G277" s="55">
        <v>3</v>
      </c>
      <c r="H277" s="55"/>
      <c r="I277" s="55"/>
      <c r="J277" s="55"/>
      <c r="K277" s="71"/>
      <c r="L277" s="68"/>
      <c r="M277" s="109"/>
      <c r="N277" s="69">
        <f>SUM(N278:N280)</f>
        <v>2189.4</v>
      </c>
      <c r="O277" s="69">
        <f>P277+Q277+R277+S277+T277+U277+V277+W277</f>
        <v>2189.4</v>
      </c>
      <c r="P277" s="69">
        <f t="shared" ref="P277:AB277" si="90">SUM(P278:P280)</f>
        <v>961.98</v>
      </c>
      <c r="Q277" s="69">
        <f t="shared" si="90"/>
        <v>1015.38</v>
      </c>
      <c r="R277" s="69">
        <f t="shared" si="90"/>
        <v>0</v>
      </c>
      <c r="S277" s="69">
        <f t="shared" si="90"/>
        <v>212.04</v>
      </c>
      <c r="T277" s="69">
        <f t="shared" si="90"/>
        <v>0</v>
      </c>
      <c r="U277" s="69">
        <f t="shared" si="90"/>
        <v>0</v>
      </c>
      <c r="V277" s="69">
        <f t="shared" si="90"/>
        <v>0</v>
      </c>
      <c r="W277" s="69">
        <f t="shared" si="90"/>
        <v>0</v>
      </c>
      <c r="X277" s="78">
        <f t="shared" si="90"/>
        <v>9</v>
      </c>
      <c r="Y277" s="78">
        <f t="shared" si="90"/>
        <v>740</v>
      </c>
      <c r="Z277" s="78">
        <f t="shared" si="90"/>
        <v>3606</v>
      </c>
      <c r="AA277" s="78">
        <f t="shared" si="90"/>
        <v>334</v>
      </c>
      <c r="AB277" s="78">
        <f t="shared" si="90"/>
        <v>1689</v>
      </c>
      <c r="AC277" s="78"/>
    </row>
    <row r="278" s="39" customFormat="1" ht="300" customHeight="1" spans="1:31">
      <c r="A278" s="49"/>
      <c r="B278" s="49"/>
      <c r="C278" s="55">
        <v>1</v>
      </c>
      <c r="D278" s="55" t="s">
        <v>1126</v>
      </c>
      <c r="E278" s="55" t="s">
        <v>1127</v>
      </c>
      <c r="F278" s="55" t="s">
        <v>1128</v>
      </c>
      <c r="G278" s="107" t="s">
        <v>1129</v>
      </c>
      <c r="H278" s="55" t="s">
        <v>146</v>
      </c>
      <c r="I278" s="51" t="s">
        <v>1130</v>
      </c>
      <c r="J278" s="55" t="s">
        <v>1131</v>
      </c>
      <c r="K278" s="84">
        <v>45474</v>
      </c>
      <c r="L278" s="84">
        <v>45597</v>
      </c>
      <c r="M278" s="55" t="s">
        <v>1132</v>
      </c>
      <c r="N278" s="69">
        <v>435.93</v>
      </c>
      <c r="O278" s="69">
        <f>SUM(P278:S278)</f>
        <v>435.93</v>
      </c>
      <c r="P278" s="69">
        <f>10+191.81</f>
        <v>201.81</v>
      </c>
      <c r="Q278" s="69">
        <f>200.53-1.96</f>
        <v>198.57</v>
      </c>
      <c r="R278" s="69">
        <v>0</v>
      </c>
      <c r="S278" s="69">
        <f>43.59-10+1.96</f>
        <v>35.55</v>
      </c>
      <c r="T278" s="69"/>
      <c r="U278" s="69"/>
      <c r="V278" s="69"/>
      <c r="W278" s="69"/>
      <c r="X278" s="112">
        <v>4</v>
      </c>
      <c r="Y278" s="112">
        <v>195</v>
      </c>
      <c r="Z278" s="112">
        <v>868</v>
      </c>
      <c r="AA278" s="112">
        <v>90</v>
      </c>
      <c r="AB278" s="112">
        <v>444</v>
      </c>
      <c r="AC278" s="55" t="s">
        <v>1133</v>
      </c>
      <c r="AE278" s="113"/>
    </row>
    <row r="279" s="39" customFormat="1" ht="265" customHeight="1" spans="1:31">
      <c r="A279" s="49"/>
      <c r="B279" s="49"/>
      <c r="C279" s="55">
        <v>2</v>
      </c>
      <c r="D279" s="55" t="s">
        <v>1126</v>
      </c>
      <c r="E279" s="55" t="s">
        <v>1134</v>
      </c>
      <c r="F279" s="55" t="s">
        <v>1135</v>
      </c>
      <c r="G279" s="107" t="s">
        <v>1136</v>
      </c>
      <c r="H279" s="55" t="s">
        <v>146</v>
      </c>
      <c r="I279" s="51" t="s">
        <v>1137</v>
      </c>
      <c r="J279" s="55" t="s">
        <v>1138</v>
      </c>
      <c r="K279" s="84">
        <v>45474</v>
      </c>
      <c r="L279" s="84">
        <v>45597</v>
      </c>
      <c r="M279" s="55" t="s">
        <v>1139</v>
      </c>
      <c r="N279" s="51">
        <f>75+557.47</f>
        <v>632.47</v>
      </c>
      <c r="O279" s="69">
        <f>P279+Q279+R279+S279</f>
        <v>632.47</v>
      </c>
      <c r="P279" s="69">
        <f>8.86+270.28</f>
        <v>279.14</v>
      </c>
      <c r="Q279" s="69">
        <v>298.94</v>
      </c>
      <c r="R279" s="69"/>
      <c r="S279" s="69">
        <f>63.25-8.86</f>
        <v>54.39</v>
      </c>
      <c r="T279" s="69"/>
      <c r="U279" s="69"/>
      <c r="V279" s="69"/>
      <c r="W279" s="69"/>
      <c r="X279" s="79">
        <v>5</v>
      </c>
      <c r="Y279" s="79">
        <v>275</v>
      </c>
      <c r="Z279" s="79">
        <v>1528</v>
      </c>
      <c r="AA279" s="79">
        <v>175</v>
      </c>
      <c r="AB279" s="79">
        <v>958</v>
      </c>
      <c r="AC279" s="55" t="s">
        <v>1133</v>
      </c>
      <c r="AE279" s="113"/>
    </row>
    <row r="280" s="40" customFormat="1" ht="288" customHeight="1" spans="1:31">
      <c r="A280" s="49"/>
      <c r="B280" s="49"/>
      <c r="C280" s="55">
        <v>3</v>
      </c>
      <c r="D280" s="55" t="s">
        <v>1126</v>
      </c>
      <c r="E280" s="55" t="s">
        <v>1140</v>
      </c>
      <c r="F280" s="55" t="s">
        <v>1141</v>
      </c>
      <c r="G280" s="107" t="s">
        <v>1142</v>
      </c>
      <c r="H280" s="55" t="s">
        <v>146</v>
      </c>
      <c r="I280" s="51" t="s">
        <v>1137</v>
      </c>
      <c r="J280" s="55" t="s">
        <v>1138</v>
      </c>
      <c r="K280" s="84">
        <v>45474</v>
      </c>
      <c r="L280" s="84">
        <v>45597</v>
      </c>
      <c r="M280" s="55" t="s">
        <v>1143</v>
      </c>
      <c r="N280" s="69">
        <v>1121</v>
      </c>
      <c r="O280" s="69">
        <f>P280+Q280+R280+S280</f>
        <v>1121</v>
      </c>
      <c r="P280" s="69">
        <v>481.03</v>
      </c>
      <c r="Q280" s="69">
        <v>517.87</v>
      </c>
      <c r="R280" s="69"/>
      <c r="S280" s="69">
        <v>122.1</v>
      </c>
      <c r="T280" s="69"/>
      <c r="U280" s="69"/>
      <c r="V280" s="69"/>
      <c r="W280" s="69"/>
      <c r="X280" s="79"/>
      <c r="Y280" s="79">
        <v>270</v>
      </c>
      <c r="Z280" s="79">
        <v>1210</v>
      </c>
      <c r="AA280" s="79">
        <v>69</v>
      </c>
      <c r="AB280" s="79">
        <v>287</v>
      </c>
      <c r="AC280" s="78" t="s">
        <v>1144</v>
      </c>
      <c r="AE280" s="114"/>
    </row>
    <row r="281" s="39" customFormat="1" ht="69" customHeight="1" spans="1:29">
      <c r="A281" s="49"/>
      <c r="B281" s="49"/>
      <c r="C281" s="55" t="s">
        <v>339</v>
      </c>
      <c r="D281" s="55"/>
      <c r="E281" s="55"/>
      <c r="F281" s="55"/>
      <c r="G281" s="55">
        <v>1</v>
      </c>
      <c r="H281" s="55"/>
      <c r="I281" s="55"/>
      <c r="J281" s="55"/>
      <c r="K281" s="71"/>
      <c r="L281" s="68"/>
      <c r="M281" s="55"/>
      <c r="N281" s="69">
        <f>N282</f>
        <v>229.6</v>
      </c>
      <c r="O281" s="69">
        <f t="shared" ref="O281:W281" si="91">O282</f>
        <v>229.6</v>
      </c>
      <c r="P281" s="69">
        <f t="shared" si="91"/>
        <v>106.02</v>
      </c>
      <c r="Q281" s="69">
        <f t="shared" si="91"/>
        <v>105.62</v>
      </c>
      <c r="R281" s="69">
        <f t="shared" si="91"/>
        <v>0</v>
      </c>
      <c r="S281" s="69">
        <f t="shared" si="91"/>
        <v>17.96</v>
      </c>
      <c r="T281" s="69"/>
      <c r="U281" s="69"/>
      <c r="V281" s="69"/>
      <c r="W281" s="69"/>
      <c r="X281" s="78"/>
      <c r="Y281" s="82">
        <f>Y282</f>
        <v>26</v>
      </c>
      <c r="Z281" s="82">
        <f>Z282</f>
        <v>136</v>
      </c>
      <c r="AA281" s="82">
        <f>AA282</f>
        <v>0</v>
      </c>
      <c r="AB281" s="82">
        <f>AB282</f>
        <v>0</v>
      </c>
      <c r="AC281" s="78"/>
    </row>
    <row r="282" s="39" customFormat="1" ht="69" customHeight="1" spans="1:29">
      <c r="A282" s="49"/>
      <c r="B282" s="49"/>
      <c r="C282" s="55" t="s">
        <v>989</v>
      </c>
      <c r="D282" s="55"/>
      <c r="E282" s="55"/>
      <c r="F282" s="55"/>
      <c r="G282" s="55">
        <v>1</v>
      </c>
      <c r="H282" s="55"/>
      <c r="I282" s="55"/>
      <c r="J282" s="55"/>
      <c r="K282" s="71"/>
      <c r="L282" s="68"/>
      <c r="M282" s="55"/>
      <c r="N282" s="69">
        <f>P282+Q282+R282+S282</f>
        <v>229.6</v>
      </c>
      <c r="O282" s="69">
        <f>P282+Q282+R282+S282+T282+U282+V282+W282</f>
        <v>229.6</v>
      </c>
      <c r="P282" s="69">
        <f>SUM(P283:P284)</f>
        <v>106.02</v>
      </c>
      <c r="Q282" s="69">
        <f>SUM(Q283:Q284)</f>
        <v>105.62</v>
      </c>
      <c r="R282" s="69">
        <f>SUM(R283:R284)</f>
        <v>0</v>
      </c>
      <c r="S282" s="69">
        <f>SUM(S283:S284)</f>
        <v>17.96</v>
      </c>
      <c r="T282" s="69"/>
      <c r="U282" s="69"/>
      <c r="V282" s="69"/>
      <c r="W282" s="69"/>
      <c r="X282" s="78"/>
      <c r="Y282" s="82">
        <f>SUM(Y284:Y284)</f>
        <v>26</v>
      </c>
      <c r="Z282" s="82">
        <f>SUM(Z284:Z284)</f>
        <v>136</v>
      </c>
      <c r="AA282" s="82">
        <f>SUM(AA284:AA284)</f>
        <v>0</v>
      </c>
      <c r="AB282" s="82">
        <f>SUM(AB284:AB284)</f>
        <v>0</v>
      </c>
      <c r="AC282" s="78"/>
    </row>
    <row r="283" s="41" customFormat="1" ht="181" customHeight="1" spans="1:29">
      <c r="A283" s="56"/>
      <c r="B283" s="56"/>
      <c r="C283" s="55">
        <v>1</v>
      </c>
      <c r="D283" s="55" t="s">
        <v>1126</v>
      </c>
      <c r="E283" s="83" t="s">
        <v>1145</v>
      </c>
      <c r="F283" s="83" t="s">
        <v>1146</v>
      </c>
      <c r="G283" s="108" t="s">
        <v>1147</v>
      </c>
      <c r="H283" s="68" t="s">
        <v>146</v>
      </c>
      <c r="I283" s="55" t="s">
        <v>1148</v>
      </c>
      <c r="J283" s="55" t="s">
        <v>1149</v>
      </c>
      <c r="K283" s="84">
        <v>45474</v>
      </c>
      <c r="L283" s="84">
        <v>45597</v>
      </c>
      <c r="M283" s="55" t="s">
        <v>1150</v>
      </c>
      <c r="N283" s="69">
        <v>130.99</v>
      </c>
      <c r="O283" s="69">
        <v>130</v>
      </c>
      <c r="P283" s="110">
        <v>60.55</v>
      </c>
      <c r="Q283" s="110">
        <v>60.2</v>
      </c>
      <c r="R283" s="110">
        <v>0</v>
      </c>
      <c r="S283" s="110">
        <v>10.24</v>
      </c>
      <c r="T283" s="69"/>
      <c r="U283" s="69"/>
      <c r="V283" s="69"/>
      <c r="W283" s="69"/>
      <c r="X283" s="79"/>
      <c r="Y283" s="79">
        <v>39</v>
      </c>
      <c r="Z283" s="79">
        <v>368</v>
      </c>
      <c r="AA283" s="79">
        <v>7</v>
      </c>
      <c r="AB283" s="79">
        <v>85</v>
      </c>
      <c r="AC283" s="78"/>
    </row>
    <row r="284" s="41" customFormat="1" ht="181" customHeight="1" spans="1:29">
      <c r="A284" s="56"/>
      <c r="B284" s="56"/>
      <c r="C284" s="55">
        <v>2</v>
      </c>
      <c r="D284" s="55" t="s">
        <v>1126</v>
      </c>
      <c r="E284" s="83" t="s">
        <v>1151</v>
      </c>
      <c r="F284" s="83" t="s">
        <v>1152</v>
      </c>
      <c r="G284" s="108" t="s">
        <v>1153</v>
      </c>
      <c r="H284" s="68" t="s">
        <v>146</v>
      </c>
      <c r="I284" s="55" t="s">
        <v>1154</v>
      </c>
      <c r="J284" s="55" t="s">
        <v>1155</v>
      </c>
      <c r="K284" s="84">
        <v>45474</v>
      </c>
      <c r="L284" s="84">
        <v>45597</v>
      </c>
      <c r="M284" s="55" t="s">
        <v>1156</v>
      </c>
      <c r="N284" s="69">
        <v>98.61</v>
      </c>
      <c r="O284" s="69">
        <v>98.61</v>
      </c>
      <c r="P284" s="110">
        <v>45.47</v>
      </c>
      <c r="Q284" s="110">
        <v>45.42</v>
      </c>
      <c r="R284" s="110">
        <v>0</v>
      </c>
      <c r="S284" s="110">
        <v>7.72</v>
      </c>
      <c r="T284" s="69"/>
      <c r="U284" s="69"/>
      <c r="V284" s="69"/>
      <c r="W284" s="69"/>
      <c r="X284" s="79"/>
      <c r="Y284" s="79">
        <v>26</v>
      </c>
      <c r="Z284" s="79">
        <v>136</v>
      </c>
      <c r="AA284" s="79"/>
      <c r="AB284" s="79"/>
      <c r="AC284" s="78"/>
    </row>
  </sheetData>
  <mergeCells count="92">
    <mergeCell ref="C1:AB1"/>
    <mergeCell ref="C2:F2"/>
    <mergeCell ref="O2:P2"/>
    <mergeCell ref="AB2:AC2"/>
    <mergeCell ref="M3:N3"/>
    <mergeCell ref="O3:W3"/>
    <mergeCell ref="AA3:AB3"/>
    <mergeCell ref="C6:F6"/>
    <mergeCell ref="C7:E7"/>
    <mergeCell ref="C8:E8"/>
    <mergeCell ref="C22:E22"/>
    <mergeCell ref="C23:E23"/>
    <mergeCell ref="C47:E47"/>
    <mergeCell ref="C52:E52"/>
    <mergeCell ref="C55:E55"/>
    <mergeCell ref="C56:E56"/>
    <mergeCell ref="C61:E61"/>
    <mergeCell ref="C62:E62"/>
    <mergeCell ref="C67:E67"/>
    <mergeCell ref="C69:E69"/>
    <mergeCell ref="C74:E74"/>
    <mergeCell ref="C77:E77"/>
    <mergeCell ref="C79:E79"/>
    <mergeCell ref="C80:E80"/>
    <mergeCell ref="C84:E84"/>
    <mergeCell ref="C85:E85"/>
    <mergeCell ref="C89:E89"/>
    <mergeCell ref="C94:E94"/>
    <mergeCell ref="C96:E96"/>
    <mergeCell ref="C97:E97"/>
    <mergeCell ref="C106:E106"/>
    <mergeCell ref="C107:E107"/>
    <mergeCell ref="C110:E110"/>
    <mergeCell ref="C114:E114"/>
    <mergeCell ref="C118:E118"/>
    <mergeCell ref="C120:E120"/>
    <mergeCell ref="C121:E121"/>
    <mergeCell ref="C130:E130"/>
    <mergeCell ref="C131:E131"/>
    <mergeCell ref="C134:E134"/>
    <mergeCell ref="C140:E140"/>
    <mergeCell ref="C145:E145"/>
    <mergeCell ref="C147:E147"/>
    <mergeCell ref="C151:E151"/>
    <mergeCell ref="C152:E152"/>
    <mergeCell ref="C161:E161"/>
    <mergeCell ref="C162:E162"/>
    <mergeCell ref="C176:E176"/>
    <mergeCell ref="C185:E185"/>
    <mergeCell ref="C190:E190"/>
    <mergeCell ref="C192:E192"/>
    <mergeCell ref="C196:E196"/>
    <mergeCell ref="C197:E197"/>
    <mergeCell ref="C213:E213"/>
    <mergeCell ref="C217:E217"/>
    <mergeCell ref="C221:E221"/>
    <mergeCell ref="C223:E223"/>
    <mergeCell ref="C224:E224"/>
    <mergeCell ref="C233:E233"/>
    <mergeCell ref="C234:E234"/>
    <mergeCell ref="C237:E237"/>
    <mergeCell ref="C239:E239"/>
    <mergeCell ref="C245:E245"/>
    <mergeCell ref="C249:E249"/>
    <mergeCell ref="C250:E250"/>
    <mergeCell ref="C256:E256"/>
    <mergeCell ref="C257:E257"/>
    <mergeCell ref="C259:E259"/>
    <mergeCell ref="C264:E264"/>
    <mergeCell ref="C268:E268"/>
    <mergeCell ref="C270:E270"/>
    <mergeCell ref="C272:E272"/>
    <mergeCell ref="C276:E276"/>
    <mergeCell ref="C277:E277"/>
    <mergeCell ref="C281:E281"/>
    <mergeCell ref="C282:E282"/>
    <mergeCell ref="A3:A5"/>
    <mergeCell ref="B3:B5"/>
    <mergeCell ref="C3:C4"/>
    <mergeCell ref="D3:D4"/>
    <mergeCell ref="E3:E4"/>
    <mergeCell ref="F3:F4"/>
    <mergeCell ref="G3:G4"/>
    <mergeCell ref="H3:H4"/>
    <mergeCell ref="I3:I4"/>
    <mergeCell ref="J3:J4"/>
    <mergeCell ref="K3:K4"/>
    <mergeCell ref="L3:L4"/>
    <mergeCell ref="X3:X4"/>
    <mergeCell ref="Y3:Y4"/>
    <mergeCell ref="Z3:Z4"/>
    <mergeCell ref="AC3:AC4"/>
  </mergeCells>
  <conditionalFormatting sqref="G278">
    <cfRule type="duplicateValues" dxfId="0" priority="2"/>
  </conditionalFormatting>
  <conditionalFormatting sqref="G279">
    <cfRule type="duplicateValues" dxfId="0" priority="1"/>
  </conditionalFormatting>
  <conditionalFormatting sqref="G280">
    <cfRule type="duplicateValues" dxfId="0" priority="3"/>
  </conditionalFormatting>
  <pageMargins left="0.75" right="0.75" top="1" bottom="1" header="0.511806" footer="1"/>
  <pageSetup paperSize="8" scale="39"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view="pageBreakPreview" zoomScale="85" zoomScaleNormal="85" workbookViewId="0">
      <selection activeCell="M279" sqref="M279"/>
    </sheetView>
  </sheetViews>
  <sheetFormatPr defaultColWidth="8.1" defaultRowHeight="14.4"/>
  <cols>
    <col min="1" max="1" width="8.1" style="1"/>
    <col min="2" max="2" width="11.7" style="1" customWidth="1"/>
    <col min="3" max="3" width="27.225" style="1" customWidth="1"/>
    <col min="4" max="4" width="11.5916666666667" style="1" customWidth="1"/>
    <col min="5" max="5" width="8.55" style="1" customWidth="1"/>
    <col min="6" max="6" width="18.1" style="1" customWidth="1"/>
    <col min="7" max="7" width="9.79166666666667" style="1" customWidth="1"/>
    <col min="8" max="8" width="10.6916666666667" style="1" customWidth="1"/>
    <col min="9" max="9" width="15.8666666666667" style="1" customWidth="1"/>
    <col min="10" max="10" width="14.4" style="1" customWidth="1"/>
    <col min="11" max="11" width="16.475" style="1" customWidth="1"/>
    <col min="12" max="16384" width="8.1" style="1"/>
  </cols>
  <sheetData>
    <row r="1" s="1" customFormat="1" spans="1:2">
      <c r="A1" s="2" t="s">
        <v>1157</v>
      </c>
      <c r="B1" s="2"/>
    </row>
    <row r="2" s="1" customFormat="1" ht="24" spans="1:11">
      <c r="A2" s="3" t="s">
        <v>1158</v>
      </c>
      <c r="B2" s="3"/>
      <c r="C2" s="3"/>
      <c r="D2" s="3"/>
      <c r="E2" s="3"/>
      <c r="F2" s="3"/>
      <c r="G2" s="3"/>
      <c r="H2" s="3"/>
      <c r="I2" s="3"/>
      <c r="J2" s="3"/>
      <c r="K2" s="3"/>
    </row>
    <row r="3" s="1" customFormat="1" ht="57.6" spans="1:11">
      <c r="A3" s="4" t="s">
        <v>4</v>
      </c>
      <c r="B3" s="4" t="s">
        <v>97</v>
      </c>
      <c r="C3" s="4" t="s">
        <v>98</v>
      </c>
      <c r="D3" s="4" t="s">
        <v>1159</v>
      </c>
      <c r="E3" s="4" t="s">
        <v>1160</v>
      </c>
      <c r="F3" s="4" t="s">
        <v>1161</v>
      </c>
      <c r="G3" s="4" t="s">
        <v>1162</v>
      </c>
      <c r="H3" s="4" t="s">
        <v>1163</v>
      </c>
      <c r="I3" s="4" t="s">
        <v>1164</v>
      </c>
      <c r="J3" s="4" t="s">
        <v>1165</v>
      </c>
      <c r="K3" s="4" t="s">
        <v>8</v>
      </c>
    </row>
    <row r="4" s="1" customFormat="1" ht="15.6" spans="1:11">
      <c r="A4" s="5" t="s">
        <v>949</v>
      </c>
      <c r="B4" s="6"/>
      <c r="C4" s="7"/>
      <c r="D4" s="8"/>
      <c r="E4" s="8"/>
      <c r="F4" s="8"/>
      <c r="G4" s="8"/>
      <c r="H4" s="8"/>
      <c r="I4" s="8"/>
      <c r="J4" s="8"/>
      <c r="K4" s="8"/>
    </row>
    <row r="5" s="1" customFormat="1" ht="35" customHeight="1" spans="1:11">
      <c r="A5" s="9">
        <v>1</v>
      </c>
      <c r="B5" s="10" t="s">
        <v>1126</v>
      </c>
      <c r="C5" s="10" t="s">
        <v>1127</v>
      </c>
      <c r="D5" s="11">
        <v>435.93</v>
      </c>
      <c r="E5" s="38">
        <f>0.8*D5</f>
        <v>348.744</v>
      </c>
      <c r="F5" s="11" t="s">
        <v>1166</v>
      </c>
      <c r="G5" s="11" t="s">
        <v>1166</v>
      </c>
      <c r="H5" s="11" t="s">
        <v>1166</v>
      </c>
      <c r="I5" s="11" t="s">
        <v>1167</v>
      </c>
      <c r="J5" s="14" t="s">
        <v>1168</v>
      </c>
      <c r="K5" s="8"/>
    </row>
    <row r="6" s="1" customFormat="1" ht="35" customHeight="1" spans="1:11">
      <c r="A6" s="9">
        <v>2</v>
      </c>
      <c r="B6" s="10" t="s">
        <v>1126</v>
      </c>
      <c r="C6" s="10" t="s">
        <v>1134</v>
      </c>
      <c r="D6" s="11">
        <v>632.47</v>
      </c>
      <c r="E6" s="38">
        <f>0.8*D6</f>
        <v>505.976</v>
      </c>
      <c r="F6" s="11" t="s">
        <v>1169</v>
      </c>
      <c r="G6" s="11" t="s">
        <v>1169</v>
      </c>
      <c r="H6" s="11" t="s">
        <v>1169</v>
      </c>
      <c r="I6" s="11" t="s">
        <v>1170</v>
      </c>
      <c r="J6" s="14" t="s">
        <v>1168</v>
      </c>
      <c r="K6" s="8"/>
    </row>
    <row r="7" s="1" customFormat="1" ht="35" customHeight="1" spans="1:11">
      <c r="A7" s="9">
        <v>3</v>
      </c>
      <c r="B7" s="10" t="s">
        <v>1126</v>
      </c>
      <c r="C7" s="10" t="s">
        <v>1171</v>
      </c>
      <c r="D7" s="11">
        <v>1121</v>
      </c>
      <c r="E7" s="38">
        <f>0.8*D7</f>
        <v>896.8</v>
      </c>
      <c r="F7" s="11" t="s">
        <v>1172</v>
      </c>
      <c r="G7" s="11" t="s">
        <v>1172</v>
      </c>
      <c r="H7" s="11" t="s">
        <v>1172</v>
      </c>
      <c r="I7" s="11" t="s">
        <v>1170</v>
      </c>
      <c r="J7" s="14" t="s">
        <v>1168</v>
      </c>
      <c r="K7" s="8"/>
    </row>
    <row r="8" s="1" customFormat="1" ht="15.6" spans="1:11">
      <c r="A8" s="5" t="s">
        <v>949</v>
      </c>
      <c r="B8" s="6"/>
      <c r="C8" s="7"/>
      <c r="D8" s="8"/>
      <c r="E8" s="8"/>
      <c r="F8" s="8"/>
      <c r="G8" s="8"/>
      <c r="H8" s="8"/>
      <c r="I8" s="8"/>
      <c r="J8" s="8"/>
      <c r="K8" s="8"/>
    </row>
    <row r="9" s="1" customFormat="1" ht="42" customHeight="1" spans="1:11">
      <c r="A9" s="9">
        <v>1</v>
      </c>
      <c r="B9" s="10" t="s">
        <v>1126</v>
      </c>
      <c r="C9" s="10" t="s">
        <v>1173</v>
      </c>
      <c r="D9" s="11">
        <v>229.6</v>
      </c>
      <c r="E9" s="38">
        <f>0.8*D9</f>
        <v>183.68</v>
      </c>
      <c r="F9" s="11" t="s">
        <v>1174</v>
      </c>
      <c r="G9" s="11" t="s">
        <v>1174</v>
      </c>
      <c r="H9" s="11" t="s">
        <v>1174</v>
      </c>
      <c r="I9" s="11" t="s">
        <v>1175</v>
      </c>
      <c r="J9" s="14" t="s">
        <v>1168</v>
      </c>
      <c r="K9" s="8"/>
    </row>
    <row r="10" s="1" customFormat="1" ht="35" customHeight="1" spans="1:11">
      <c r="A10" s="9"/>
      <c r="B10" s="10"/>
      <c r="C10" s="10"/>
      <c r="D10" s="11"/>
      <c r="E10" s="12"/>
      <c r="F10" s="11"/>
      <c r="G10" s="11"/>
      <c r="H10" s="11"/>
      <c r="I10" s="11"/>
      <c r="J10" s="14"/>
      <c r="K10" s="8"/>
    </row>
    <row r="11" s="1" customFormat="1" ht="35" customHeight="1" spans="1:11">
      <c r="A11" s="9"/>
      <c r="B11" s="10"/>
      <c r="C11" s="10"/>
      <c r="D11" s="11"/>
      <c r="E11" s="12"/>
      <c r="F11" s="11"/>
      <c r="G11" s="11"/>
      <c r="H11" s="11"/>
      <c r="I11" s="11"/>
      <c r="J11" s="14"/>
      <c r="K11" s="8"/>
    </row>
    <row r="12" s="1" customFormat="1" ht="35" customHeight="1" spans="1:11">
      <c r="A12" s="9"/>
      <c r="B12" s="10"/>
      <c r="C12" s="10"/>
      <c r="D12" s="11"/>
      <c r="E12" s="12"/>
      <c r="F12" s="11"/>
      <c r="G12" s="11"/>
      <c r="H12" s="11"/>
      <c r="I12" s="11"/>
      <c r="J12" s="14"/>
      <c r="K12" s="8"/>
    </row>
    <row r="13" s="1" customFormat="1" ht="35" customHeight="1" spans="1:11">
      <c r="A13" s="9"/>
      <c r="B13" s="10"/>
      <c r="C13" s="10"/>
      <c r="D13" s="11"/>
      <c r="E13" s="12"/>
      <c r="F13" s="11"/>
      <c r="G13" s="11"/>
      <c r="H13" s="11"/>
      <c r="I13" s="11"/>
      <c r="J13" s="14"/>
      <c r="K13" s="8"/>
    </row>
    <row r="14" s="1" customFormat="1" ht="35" customHeight="1" spans="1:11">
      <c r="A14" s="9"/>
      <c r="B14" s="10"/>
      <c r="C14" s="10"/>
      <c r="D14" s="11"/>
      <c r="E14" s="12"/>
      <c r="F14" s="11"/>
      <c r="G14" s="11"/>
      <c r="H14" s="11"/>
      <c r="I14" s="11"/>
      <c r="J14" s="14"/>
      <c r="K14" s="8"/>
    </row>
    <row r="15" s="1" customFormat="1" ht="35" customHeight="1" spans="1:11">
      <c r="A15" s="9"/>
      <c r="B15" s="10"/>
      <c r="C15" s="10"/>
      <c r="D15" s="11"/>
      <c r="E15" s="12"/>
      <c r="F15" s="11"/>
      <c r="G15" s="11"/>
      <c r="H15" s="11"/>
      <c r="I15" s="11"/>
      <c r="J15" s="14"/>
      <c r="K15" s="8"/>
    </row>
    <row r="16" s="1" customFormat="1" ht="35" customHeight="1" spans="1:11">
      <c r="A16" s="9"/>
      <c r="B16" s="10"/>
      <c r="C16" s="10"/>
      <c r="D16" s="11"/>
      <c r="E16" s="12"/>
      <c r="F16" s="11"/>
      <c r="G16" s="11"/>
      <c r="H16" s="11"/>
      <c r="I16" s="11"/>
      <c r="J16" s="14"/>
      <c r="K16" s="8"/>
    </row>
  </sheetData>
  <mergeCells count="4">
    <mergeCell ref="A1:B1"/>
    <mergeCell ref="A2:K2"/>
    <mergeCell ref="A4:C4"/>
    <mergeCell ref="A8:C8"/>
  </mergeCells>
  <pageMargins left="0.75" right="0.75" top="1" bottom="1" header="0.5" footer="0.5"/>
  <pageSetup paperSize="9" scale="8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6"/>
  <sheetViews>
    <sheetView view="pageBreakPreview" zoomScale="70" zoomScaleNormal="70" workbookViewId="0">
      <selection activeCell="M279" sqref="M279"/>
    </sheetView>
  </sheetViews>
  <sheetFormatPr defaultColWidth="9" defaultRowHeight="15.6"/>
  <cols>
    <col min="1" max="1" width="4.5" customWidth="1"/>
    <col min="2" max="2" width="5.7" customWidth="1"/>
    <col min="3" max="3" width="5.4" customWidth="1"/>
    <col min="4" max="4" width="6.1" customWidth="1"/>
    <col min="5" max="5" width="4.7" customWidth="1"/>
    <col min="6" max="6" width="4.4" customWidth="1"/>
    <col min="7" max="7" width="3.7" customWidth="1"/>
    <col min="8" max="8" width="5.4" customWidth="1"/>
    <col min="9" max="9" width="6.9" customWidth="1"/>
    <col min="10" max="10" width="6.1" customWidth="1"/>
    <col min="11" max="11" width="8.5" customWidth="1"/>
    <col min="12" max="12" width="7.1" customWidth="1"/>
    <col min="13" max="13" width="6.9" customWidth="1"/>
    <col min="14" max="14" width="7.5" customWidth="1"/>
    <col min="15" max="15" width="6.8" customWidth="1"/>
    <col min="16" max="16" width="7.4" customWidth="1"/>
    <col min="17" max="17" width="6.8" customWidth="1"/>
    <col min="18" max="18" width="8.2" customWidth="1"/>
    <col min="19" max="19" width="8.1" customWidth="1"/>
    <col min="20" max="20" width="7.7" customWidth="1"/>
    <col min="21" max="21" width="8.1" customWidth="1"/>
    <col min="23" max="23" width="8" customWidth="1"/>
    <col min="24" max="24" width="9.6"/>
    <col min="26" max="26" width="9.8" customWidth="1"/>
    <col min="27" max="27" width="7.8" customWidth="1"/>
    <col min="29" max="29" width="9.6"/>
    <col min="31" max="31" width="7.5" customWidth="1"/>
    <col min="32" max="32" width="10.8" customWidth="1"/>
  </cols>
  <sheetData>
    <row r="1" spans="1:22">
      <c r="A1" s="18" t="s">
        <v>1176</v>
      </c>
      <c r="B1" s="19" t="s">
        <v>69</v>
      </c>
      <c r="C1" s="20"/>
      <c r="D1" s="20"/>
      <c r="E1" s="21"/>
      <c r="F1" s="21"/>
      <c r="G1" s="21"/>
      <c r="H1" s="21"/>
      <c r="I1" s="21"/>
      <c r="J1" s="21"/>
      <c r="K1" s="21"/>
      <c r="L1" s="21"/>
      <c r="M1" s="21"/>
      <c r="N1" s="21"/>
      <c r="O1" s="21"/>
      <c r="P1" s="21"/>
      <c r="Q1" s="21"/>
      <c r="R1" s="21"/>
      <c r="S1" s="21"/>
      <c r="T1" s="21"/>
      <c r="U1" s="21"/>
      <c r="V1" s="21"/>
    </row>
    <row r="2" ht="24" spans="1:32">
      <c r="A2" s="22" t="s">
        <v>1177</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row>
    <row r="3" spans="1:22">
      <c r="A3" s="23" t="s">
        <v>1178</v>
      </c>
      <c r="B3" s="23"/>
      <c r="C3" s="23"/>
      <c r="D3" s="23"/>
      <c r="E3" s="23"/>
      <c r="F3" s="23"/>
      <c r="G3" s="23"/>
      <c r="H3" s="23"/>
      <c r="I3" s="23"/>
      <c r="J3" s="23"/>
      <c r="K3" s="29"/>
      <c r="L3" s="29"/>
      <c r="M3" s="30"/>
      <c r="N3" s="30"/>
      <c r="O3" s="30"/>
      <c r="P3" s="30"/>
      <c r="Q3" s="30"/>
      <c r="R3" s="37" t="s">
        <v>1179</v>
      </c>
      <c r="S3" s="37"/>
      <c r="T3" s="37"/>
      <c r="U3" s="37"/>
      <c r="V3" s="37"/>
    </row>
    <row r="4" spans="1:32">
      <c r="A4" s="24" t="s">
        <v>4</v>
      </c>
      <c r="B4" s="24" t="s">
        <v>1180</v>
      </c>
      <c r="C4" s="24" t="s">
        <v>1181</v>
      </c>
      <c r="D4" s="24"/>
      <c r="E4" s="24"/>
      <c r="F4" s="24"/>
      <c r="G4" s="24"/>
      <c r="H4" s="24"/>
      <c r="I4" s="24"/>
      <c r="J4" s="24"/>
      <c r="K4" s="24" t="s">
        <v>1182</v>
      </c>
      <c r="L4" s="24"/>
      <c r="M4" s="24"/>
      <c r="N4" s="24"/>
      <c r="O4" s="24"/>
      <c r="P4" s="24"/>
      <c r="Q4" s="24"/>
      <c r="R4" s="24"/>
      <c r="S4" s="24"/>
      <c r="T4" s="24"/>
      <c r="U4" s="24"/>
      <c r="V4" s="24"/>
      <c r="W4" s="24"/>
      <c r="X4" s="24"/>
      <c r="Y4" s="24"/>
      <c r="Z4" s="24"/>
      <c r="AA4" s="24"/>
      <c r="AB4" s="24"/>
      <c r="AC4" s="24"/>
      <c r="AD4" s="24"/>
      <c r="AE4" s="24"/>
      <c r="AF4" s="24"/>
    </row>
    <row r="5" spans="1:32">
      <c r="A5" s="24"/>
      <c r="B5" s="24"/>
      <c r="C5" s="24" t="s">
        <v>1183</v>
      </c>
      <c r="D5" s="24" t="s">
        <v>1184</v>
      </c>
      <c r="E5" s="24" t="s">
        <v>1185</v>
      </c>
      <c r="F5" s="24" t="s">
        <v>1186</v>
      </c>
      <c r="G5" s="24" t="s">
        <v>1187</v>
      </c>
      <c r="H5" s="24" t="s">
        <v>1188</v>
      </c>
      <c r="I5" s="24" t="s">
        <v>1189</v>
      </c>
      <c r="J5" s="24" t="s">
        <v>1190</v>
      </c>
      <c r="K5" s="24" t="s">
        <v>1191</v>
      </c>
      <c r="L5" s="31" t="s">
        <v>1192</v>
      </c>
      <c r="M5" s="31" t="s">
        <v>1193</v>
      </c>
      <c r="N5" s="31"/>
      <c r="O5" s="31"/>
      <c r="P5" s="31"/>
      <c r="Q5" s="31"/>
      <c r="R5" s="24" t="s">
        <v>1194</v>
      </c>
      <c r="S5" s="24"/>
      <c r="T5" s="24"/>
      <c r="U5" s="24"/>
      <c r="V5" s="24"/>
      <c r="W5" s="31" t="s">
        <v>1195</v>
      </c>
      <c r="X5" s="31"/>
      <c r="Y5" s="31"/>
      <c r="Z5" s="31"/>
      <c r="AA5" s="31"/>
      <c r="AB5" s="24" t="s">
        <v>1196</v>
      </c>
      <c r="AC5" s="24"/>
      <c r="AD5" s="24"/>
      <c r="AE5" s="24"/>
      <c r="AF5" s="24"/>
    </row>
    <row r="6" spans="1:32">
      <c r="A6" s="24"/>
      <c r="B6" s="24"/>
      <c r="C6" s="24"/>
      <c r="D6" s="24"/>
      <c r="E6" s="24"/>
      <c r="F6" s="24"/>
      <c r="G6" s="24"/>
      <c r="H6" s="24"/>
      <c r="I6" s="24"/>
      <c r="J6" s="24"/>
      <c r="K6" s="24"/>
      <c r="L6" s="31"/>
      <c r="M6" s="31" t="s">
        <v>1197</v>
      </c>
      <c r="N6" s="31" t="s">
        <v>1198</v>
      </c>
      <c r="O6" s="31" t="s">
        <v>1199</v>
      </c>
      <c r="P6" s="31" t="s">
        <v>1200</v>
      </c>
      <c r="Q6" s="31" t="s">
        <v>1201</v>
      </c>
      <c r="R6" s="24" t="s">
        <v>1197</v>
      </c>
      <c r="S6" s="24" t="s">
        <v>1198</v>
      </c>
      <c r="T6" s="24" t="s">
        <v>1199</v>
      </c>
      <c r="U6" s="24" t="s">
        <v>1200</v>
      </c>
      <c r="V6" s="24" t="s">
        <v>1201</v>
      </c>
      <c r="W6" s="31" t="s">
        <v>1197</v>
      </c>
      <c r="X6" s="31" t="s">
        <v>1198</v>
      </c>
      <c r="Y6" s="31" t="s">
        <v>1199</v>
      </c>
      <c r="Z6" s="31" t="s">
        <v>1200</v>
      </c>
      <c r="AA6" s="31" t="s">
        <v>1201</v>
      </c>
      <c r="AB6" s="24" t="s">
        <v>1197</v>
      </c>
      <c r="AC6" s="24" t="s">
        <v>1198</v>
      </c>
      <c r="AD6" s="24" t="s">
        <v>1199</v>
      </c>
      <c r="AE6" s="24" t="s">
        <v>1200</v>
      </c>
      <c r="AF6" s="24" t="s">
        <v>1201</v>
      </c>
    </row>
    <row r="7" ht="16" customHeight="1" spans="1:32">
      <c r="A7" s="24"/>
      <c r="B7" s="24"/>
      <c r="C7" s="24"/>
      <c r="D7" s="24"/>
      <c r="E7" s="24"/>
      <c r="F7" s="24"/>
      <c r="G7" s="24"/>
      <c r="H7" s="24"/>
      <c r="I7" s="24"/>
      <c r="J7" s="24"/>
      <c r="K7" s="24"/>
      <c r="L7" s="31"/>
      <c r="M7" s="31"/>
      <c r="N7" s="31"/>
      <c r="O7" s="31"/>
      <c r="P7" s="31"/>
      <c r="Q7" s="31"/>
      <c r="R7" s="24"/>
      <c r="S7" s="24"/>
      <c r="T7" s="24"/>
      <c r="U7" s="24"/>
      <c r="V7" s="24"/>
      <c r="W7" s="31"/>
      <c r="X7" s="31"/>
      <c r="Y7" s="31"/>
      <c r="Z7" s="31"/>
      <c r="AA7" s="31"/>
      <c r="AB7" s="24"/>
      <c r="AC7" s="24"/>
      <c r="AD7" s="24"/>
      <c r="AE7" s="24"/>
      <c r="AF7" s="24"/>
    </row>
    <row r="8" ht="31" customHeight="1" spans="1:32">
      <c r="A8" s="25">
        <v>1</v>
      </c>
      <c r="B8" s="26" t="s">
        <v>1126</v>
      </c>
      <c r="C8" s="27">
        <v>87843</v>
      </c>
      <c r="D8" s="27">
        <v>15502</v>
      </c>
      <c r="E8" s="27">
        <v>158</v>
      </c>
      <c r="F8" s="27">
        <v>0</v>
      </c>
      <c r="G8" s="27"/>
      <c r="H8" s="27"/>
      <c r="I8" s="27" t="s">
        <v>1202</v>
      </c>
      <c r="J8" s="27" t="s">
        <v>1203</v>
      </c>
      <c r="K8" s="32">
        <v>16793.16</v>
      </c>
      <c r="L8" s="27">
        <v>15790.89</v>
      </c>
      <c r="M8" s="33">
        <f>N8+O8+P8+Q8</f>
        <v>29855.28</v>
      </c>
      <c r="N8" s="32">
        <f>[1]资金来源!C8</f>
        <v>23667.19</v>
      </c>
      <c r="O8" s="34">
        <f>[1]资金来源!C45</f>
        <v>4592.49</v>
      </c>
      <c r="P8" s="35">
        <f>资金来源!D59</f>
        <v>795.6</v>
      </c>
      <c r="Q8" s="35">
        <f>资金来源!D68</f>
        <v>800</v>
      </c>
      <c r="R8" s="33">
        <f>S8+T8+U8+V8</f>
        <v>29855.28</v>
      </c>
      <c r="S8" s="32">
        <f t="shared" ref="S8:V8" si="0">N8</f>
        <v>23667.19</v>
      </c>
      <c r="T8" s="32">
        <f t="shared" si="0"/>
        <v>4592.49</v>
      </c>
      <c r="U8" s="32">
        <f t="shared" si="0"/>
        <v>795.6</v>
      </c>
      <c r="V8" s="32">
        <f t="shared" si="0"/>
        <v>800</v>
      </c>
      <c r="W8" s="33">
        <f>X8+Y8+Z8+AA8</f>
        <v>19604.7</v>
      </c>
      <c r="X8" s="32">
        <f>[1]资金来源!E7</f>
        <v>14290</v>
      </c>
      <c r="Y8" s="34">
        <f>[1]资金来源!E45</f>
        <v>4104</v>
      </c>
      <c r="Z8" s="35">
        <f>[1]资金来源!E59</f>
        <v>640.7</v>
      </c>
      <c r="AA8" s="35">
        <f>[1]资金来源!E68</f>
        <v>570</v>
      </c>
      <c r="AB8" s="33">
        <v>23831.16</v>
      </c>
      <c r="AC8" s="32">
        <f t="shared" ref="AC8:AF8" si="1">X8</f>
        <v>14290</v>
      </c>
      <c r="AD8" s="32">
        <f t="shared" si="1"/>
        <v>4104</v>
      </c>
      <c r="AE8" s="32">
        <f t="shared" si="1"/>
        <v>640.7</v>
      </c>
      <c r="AF8" s="32">
        <f t="shared" si="1"/>
        <v>570</v>
      </c>
    </row>
    <row r="9" ht="17.4" spans="1:32">
      <c r="A9" s="25">
        <v>2</v>
      </c>
      <c r="B9" s="25"/>
      <c r="C9" s="25"/>
      <c r="D9" s="25"/>
      <c r="E9" s="25"/>
      <c r="F9" s="28"/>
      <c r="G9" s="25"/>
      <c r="H9" s="25"/>
      <c r="I9" s="25"/>
      <c r="J9" s="25"/>
      <c r="K9" s="25"/>
      <c r="L9" s="36"/>
      <c r="M9" s="36"/>
      <c r="N9" s="36"/>
      <c r="O9" s="36"/>
      <c r="P9" s="36"/>
      <c r="Q9" s="36"/>
      <c r="R9" s="25"/>
      <c r="S9" s="25"/>
      <c r="T9" s="25"/>
      <c r="U9" s="25"/>
      <c r="V9" s="25"/>
      <c r="W9" s="36"/>
      <c r="X9" s="36"/>
      <c r="Y9" s="36"/>
      <c r="Z9" s="36"/>
      <c r="AA9" s="36"/>
      <c r="AB9" s="25"/>
      <c r="AC9" s="25"/>
      <c r="AD9" s="25"/>
      <c r="AE9" s="25"/>
      <c r="AF9" s="25"/>
    </row>
    <row r="10" ht="17.4" spans="1:32">
      <c r="A10" s="25">
        <v>3</v>
      </c>
      <c r="B10" s="25"/>
      <c r="C10" s="25"/>
      <c r="D10" s="25"/>
      <c r="E10" s="25"/>
      <c r="F10" s="25"/>
      <c r="G10" s="25"/>
      <c r="H10" s="25"/>
      <c r="I10" s="25"/>
      <c r="J10" s="25"/>
      <c r="K10" s="25"/>
      <c r="L10" s="36"/>
      <c r="M10" s="36"/>
      <c r="N10" s="36"/>
      <c r="O10" s="36"/>
      <c r="P10" s="36"/>
      <c r="Q10" s="36"/>
      <c r="R10" s="25"/>
      <c r="S10" s="25"/>
      <c r="T10" s="25"/>
      <c r="U10" s="25"/>
      <c r="V10" s="25"/>
      <c r="W10" s="36"/>
      <c r="X10" s="36"/>
      <c r="Y10" s="36"/>
      <c r="Z10" s="36"/>
      <c r="AA10" s="36"/>
      <c r="AB10" s="25"/>
      <c r="AC10" s="25"/>
      <c r="AD10" s="25"/>
      <c r="AE10" s="25"/>
      <c r="AF10" s="25"/>
    </row>
    <row r="11" ht="17.4" spans="1:32">
      <c r="A11" s="25">
        <v>4</v>
      </c>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row>
    <row r="12" ht="17.4" spans="1:32">
      <c r="A12" s="25">
        <v>5</v>
      </c>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row>
    <row r="13" ht="17.4" spans="1:32">
      <c r="A13" s="25">
        <v>6</v>
      </c>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row>
    <row r="14" ht="17.4" spans="1:32">
      <c r="A14" s="25">
        <v>7</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row>
    <row r="15" ht="17.4" spans="1:32">
      <c r="A15" s="25">
        <v>8</v>
      </c>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row>
    <row r="16" ht="17.4" spans="1:32">
      <c r="A16" s="25">
        <v>9</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row>
  </sheetData>
  <mergeCells count="42">
    <mergeCell ref="C1:D1"/>
    <mergeCell ref="A2:AF2"/>
    <mergeCell ref="A3:L3"/>
    <mergeCell ref="R3:V3"/>
    <mergeCell ref="C4:J4"/>
    <mergeCell ref="K4:AF4"/>
    <mergeCell ref="M5:Q5"/>
    <mergeCell ref="R5:V5"/>
    <mergeCell ref="W5:AA5"/>
    <mergeCell ref="AB5:AF5"/>
    <mergeCell ref="A4:A7"/>
    <mergeCell ref="B4:B7"/>
    <mergeCell ref="C5:C7"/>
    <mergeCell ref="D5:D7"/>
    <mergeCell ref="E5:E7"/>
    <mergeCell ref="F5:F7"/>
    <mergeCell ref="G5:G7"/>
    <mergeCell ref="H5:H7"/>
    <mergeCell ref="I5:I7"/>
    <mergeCell ref="J5:J7"/>
    <mergeCell ref="K5:K7"/>
    <mergeCell ref="L5:L7"/>
    <mergeCell ref="M6:M7"/>
    <mergeCell ref="N6:N7"/>
    <mergeCell ref="O6:O7"/>
    <mergeCell ref="P6:P7"/>
    <mergeCell ref="Q6:Q7"/>
    <mergeCell ref="R6:R7"/>
    <mergeCell ref="S6:S7"/>
    <mergeCell ref="T6:T7"/>
    <mergeCell ref="U6:U7"/>
    <mergeCell ref="V6:V7"/>
    <mergeCell ref="W6:W7"/>
    <mergeCell ref="X6:X7"/>
    <mergeCell ref="Y6:Y7"/>
    <mergeCell ref="Z6:Z7"/>
    <mergeCell ref="AA6:AA7"/>
    <mergeCell ref="AB6:AB7"/>
    <mergeCell ref="AC6:AC7"/>
    <mergeCell ref="AD6:AD7"/>
    <mergeCell ref="AE6:AE7"/>
    <mergeCell ref="AF6:AF7"/>
  </mergeCells>
  <pageMargins left="0.75" right="0.75" top="1" bottom="1" header="0.5" footer="0.5"/>
  <pageSetup paperSize="9" scale="4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view="pageBreakPreview" zoomScaleNormal="100" topLeftCell="A11" workbookViewId="0">
      <selection activeCell="M279" sqref="M279"/>
    </sheetView>
  </sheetViews>
  <sheetFormatPr defaultColWidth="8.1" defaultRowHeight="14.4"/>
  <cols>
    <col min="1" max="1" width="8.1" style="1"/>
    <col min="2" max="2" width="11.7" style="1" customWidth="1"/>
    <col min="3" max="3" width="27.225" style="1" customWidth="1"/>
    <col min="4" max="4" width="11.5916666666667" style="1" customWidth="1"/>
    <col min="5" max="5" width="8.55" style="1" customWidth="1"/>
    <col min="6" max="6" width="18.1" style="1" customWidth="1"/>
    <col min="7" max="7" width="9.79166666666667" style="1" customWidth="1"/>
    <col min="8" max="8" width="10.6916666666667" style="1" customWidth="1"/>
    <col min="9" max="9" width="15.8666666666667" style="1" customWidth="1"/>
    <col min="10" max="10" width="14.4" style="1" customWidth="1"/>
    <col min="11" max="16384" width="8.1" style="1"/>
  </cols>
  <sheetData>
    <row r="1" s="1" customFormat="1" spans="1:2">
      <c r="A1" s="2" t="s">
        <v>1204</v>
      </c>
      <c r="B1" s="2"/>
    </row>
    <row r="2" s="1" customFormat="1" ht="24" spans="1:11">
      <c r="A2" s="3" t="s">
        <v>1205</v>
      </c>
      <c r="B2" s="3"/>
      <c r="C2" s="3"/>
      <c r="D2" s="3"/>
      <c r="E2" s="3"/>
      <c r="F2" s="3"/>
      <c r="G2" s="3"/>
      <c r="H2" s="3"/>
      <c r="I2" s="3"/>
      <c r="J2" s="3"/>
      <c r="K2" s="3"/>
    </row>
    <row r="3" s="1" customFormat="1" ht="57.6" spans="1:11">
      <c r="A3" s="4" t="s">
        <v>4</v>
      </c>
      <c r="B3" s="4" t="s">
        <v>97</v>
      </c>
      <c r="C3" s="4" t="s">
        <v>98</v>
      </c>
      <c r="D3" s="4" t="s">
        <v>1159</v>
      </c>
      <c r="E3" s="4" t="s">
        <v>1160</v>
      </c>
      <c r="F3" s="4" t="s">
        <v>1161</v>
      </c>
      <c r="G3" s="4" t="s">
        <v>1162</v>
      </c>
      <c r="H3" s="4" t="s">
        <v>1163</v>
      </c>
      <c r="I3" s="4" t="s">
        <v>1164</v>
      </c>
      <c r="J3" s="4" t="s">
        <v>1165</v>
      </c>
      <c r="K3" s="4" t="s">
        <v>8</v>
      </c>
    </row>
    <row r="4" s="1" customFormat="1" ht="15.6" spans="1:11">
      <c r="A4" s="5" t="s">
        <v>949</v>
      </c>
      <c r="B4" s="6"/>
      <c r="C4" s="7"/>
      <c r="D4" s="8"/>
      <c r="E4" s="8"/>
      <c r="F4" s="8"/>
      <c r="G4" s="8"/>
      <c r="H4" s="8"/>
      <c r="I4" s="8"/>
      <c r="J4" s="8"/>
      <c r="K4" s="8"/>
    </row>
    <row r="5" s="1" customFormat="1" ht="42" customHeight="1" spans="1:11">
      <c r="A5" s="9">
        <v>1</v>
      </c>
      <c r="B5" s="10" t="s">
        <v>1126</v>
      </c>
      <c r="C5" s="10" t="s">
        <v>1206</v>
      </c>
      <c r="D5" s="11">
        <v>2244.87</v>
      </c>
      <c r="E5" s="12">
        <f>D5</f>
        <v>2244.87</v>
      </c>
      <c r="F5" s="11" t="s">
        <v>1172</v>
      </c>
      <c r="G5" s="11" t="s">
        <v>1172</v>
      </c>
      <c r="H5" s="11" t="s">
        <v>1172</v>
      </c>
      <c r="I5" s="11" t="s">
        <v>1170</v>
      </c>
      <c r="J5" s="14" t="s">
        <v>1168</v>
      </c>
      <c r="K5" s="8"/>
    </row>
    <row r="6" s="1" customFormat="1" ht="35" customHeight="1" spans="1:11">
      <c r="A6" s="9">
        <v>2</v>
      </c>
      <c r="B6" s="10" t="s">
        <v>1126</v>
      </c>
      <c r="C6" s="10" t="s">
        <v>1207</v>
      </c>
      <c r="D6" s="11">
        <v>193.37</v>
      </c>
      <c r="E6" s="12">
        <f>D6</f>
        <v>193.37</v>
      </c>
      <c r="F6" s="11" t="s">
        <v>1169</v>
      </c>
      <c r="G6" s="11" t="s">
        <v>1169</v>
      </c>
      <c r="H6" s="11" t="s">
        <v>1169</v>
      </c>
      <c r="I6" s="11" t="s">
        <v>1167</v>
      </c>
      <c r="J6" s="14" t="s">
        <v>1168</v>
      </c>
      <c r="K6" s="8"/>
    </row>
    <row r="7" s="1" customFormat="1" ht="35" customHeight="1" spans="1:11">
      <c r="A7" s="9">
        <v>3</v>
      </c>
      <c r="B7" s="10" t="s">
        <v>1126</v>
      </c>
      <c r="C7" s="13" t="s">
        <v>1208</v>
      </c>
      <c r="D7" s="12">
        <v>140</v>
      </c>
      <c r="E7" s="12">
        <f>D7</f>
        <v>140</v>
      </c>
      <c r="F7" s="14" t="s">
        <v>1209</v>
      </c>
      <c r="G7" s="11" t="s">
        <v>1210</v>
      </c>
      <c r="H7" s="11" t="s">
        <v>1210</v>
      </c>
      <c r="I7" s="11" t="s">
        <v>1211</v>
      </c>
      <c r="J7" s="14" t="s">
        <v>1168</v>
      </c>
      <c r="K7" s="8"/>
    </row>
    <row r="8" s="1" customFormat="1" ht="35" customHeight="1" spans="1:11">
      <c r="A8" s="9">
        <v>4</v>
      </c>
      <c r="B8" s="10" t="s">
        <v>1126</v>
      </c>
      <c r="C8" s="13" t="s">
        <v>1212</v>
      </c>
      <c r="D8" s="12">
        <v>70</v>
      </c>
      <c r="E8" s="12">
        <f>D8</f>
        <v>70</v>
      </c>
      <c r="F8" s="14" t="s">
        <v>1213</v>
      </c>
      <c r="G8" s="11" t="s">
        <v>1210</v>
      </c>
      <c r="H8" s="11" t="s">
        <v>1210</v>
      </c>
      <c r="I8" s="11" t="s">
        <v>1211</v>
      </c>
      <c r="J8" s="14" t="s">
        <v>1168</v>
      </c>
      <c r="K8" s="8"/>
    </row>
    <row r="9" s="1" customFormat="1" ht="35" customHeight="1" spans="1:11">
      <c r="A9" s="9">
        <v>5</v>
      </c>
      <c r="B9" s="10" t="s">
        <v>1126</v>
      </c>
      <c r="C9" s="13" t="s">
        <v>1214</v>
      </c>
      <c r="D9" s="12">
        <v>70</v>
      </c>
      <c r="E9" s="12">
        <f t="shared" ref="E9:E18" si="0">D9</f>
        <v>70</v>
      </c>
      <c r="F9" s="14" t="s">
        <v>1215</v>
      </c>
      <c r="G9" s="11" t="s">
        <v>1210</v>
      </c>
      <c r="H9" s="11" t="s">
        <v>1210</v>
      </c>
      <c r="I9" s="11" t="s">
        <v>1211</v>
      </c>
      <c r="J9" s="14" t="s">
        <v>1168</v>
      </c>
      <c r="K9" s="8"/>
    </row>
    <row r="10" s="1" customFormat="1" ht="32" customHeight="1" spans="1:11">
      <c r="A10" s="5" t="s">
        <v>1216</v>
      </c>
      <c r="B10" s="6"/>
      <c r="C10" s="7"/>
      <c r="D10" s="15"/>
      <c r="E10" s="15"/>
      <c r="F10" s="14"/>
      <c r="G10" s="11"/>
      <c r="H10" s="11"/>
      <c r="I10" s="17"/>
      <c r="J10" s="14"/>
      <c r="K10" s="8"/>
    </row>
    <row r="11" s="1" customFormat="1" ht="54" customHeight="1" spans="1:11">
      <c r="A11" s="12">
        <v>1</v>
      </c>
      <c r="B11" s="10" t="s">
        <v>1126</v>
      </c>
      <c r="C11" s="10" t="s">
        <v>1217</v>
      </c>
      <c r="D11" s="12">
        <v>2899.95</v>
      </c>
      <c r="E11" s="12">
        <f t="shared" si="0"/>
        <v>2899.95</v>
      </c>
      <c r="F11" s="12" t="s">
        <v>1175</v>
      </c>
      <c r="G11" s="12" t="s">
        <v>1175</v>
      </c>
      <c r="H11" s="12" t="s">
        <v>1175</v>
      </c>
      <c r="I11" s="12" t="s">
        <v>1218</v>
      </c>
      <c r="J11" s="14" t="s">
        <v>1168</v>
      </c>
      <c r="K11" s="17"/>
    </row>
    <row r="12" s="1" customFormat="1" ht="47" customHeight="1" spans="1:11">
      <c r="A12" s="12">
        <v>2</v>
      </c>
      <c r="B12" s="10" t="s">
        <v>1126</v>
      </c>
      <c r="C12" s="10" t="s">
        <v>1219</v>
      </c>
      <c r="D12" s="12">
        <v>876.96</v>
      </c>
      <c r="E12" s="12">
        <f t="shared" si="0"/>
        <v>876.96</v>
      </c>
      <c r="F12" s="14" t="s">
        <v>1220</v>
      </c>
      <c r="G12" s="14" t="s">
        <v>1220</v>
      </c>
      <c r="H12" s="14" t="s">
        <v>1220</v>
      </c>
      <c r="I12" s="12" t="s">
        <v>1221</v>
      </c>
      <c r="J12" s="14" t="s">
        <v>1168</v>
      </c>
      <c r="K12" s="17"/>
    </row>
    <row r="13" s="1" customFormat="1" ht="43" customHeight="1" spans="1:11">
      <c r="A13" s="12">
        <v>3</v>
      </c>
      <c r="B13" s="10" t="s">
        <v>1126</v>
      </c>
      <c r="C13" s="10" t="s">
        <v>1222</v>
      </c>
      <c r="D13" s="12">
        <v>1598.96</v>
      </c>
      <c r="E13" s="12">
        <f t="shared" si="0"/>
        <v>1598.96</v>
      </c>
      <c r="F13" s="14" t="s">
        <v>1220</v>
      </c>
      <c r="G13" s="14" t="s">
        <v>1220</v>
      </c>
      <c r="H13" s="14" t="s">
        <v>1220</v>
      </c>
      <c r="I13" s="12" t="s">
        <v>1223</v>
      </c>
      <c r="J13" s="14" t="s">
        <v>1168</v>
      </c>
      <c r="K13" s="17"/>
    </row>
    <row r="14" s="1" customFormat="1" ht="49" customHeight="1" spans="1:11">
      <c r="A14" s="12">
        <v>4</v>
      </c>
      <c r="B14" s="10" t="s">
        <v>1126</v>
      </c>
      <c r="C14" s="10" t="s">
        <v>1224</v>
      </c>
      <c r="D14" s="12">
        <v>2152.31</v>
      </c>
      <c r="E14" s="12">
        <f t="shared" si="0"/>
        <v>2152.31</v>
      </c>
      <c r="F14" s="12" t="s">
        <v>1175</v>
      </c>
      <c r="G14" s="12" t="s">
        <v>1175</v>
      </c>
      <c r="H14" s="12" t="s">
        <v>1175</v>
      </c>
      <c r="I14" s="12" t="s">
        <v>1223</v>
      </c>
      <c r="J14" s="14" t="s">
        <v>1168</v>
      </c>
      <c r="K14" s="17"/>
    </row>
    <row r="15" s="1" customFormat="1" ht="35" customHeight="1" spans="1:11">
      <c r="A15" s="12">
        <v>5</v>
      </c>
      <c r="B15" s="10" t="s">
        <v>1126</v>
      </c>
      <c r="C15" s="13" t="s">
        <v>1225</v>
      </c>
      <c r="D15" s="12">
        <v>676.78</v>
      </c>
      <c r="E15" s="12">
        <f t="shared" si="0"/>
        <v>676.78</v>
      </c>
      <c r="F15" s="14" t="s">
        <v>1220</v>
      </c>
      <c r="G15" s="14" t="s">
        <v>1220</v>
      </c>
      <c r="H15" s="14" t="s">
        <v>1220</v>
      </c>
      <c r="I15" s="11" t="s">
        <v>1167</v>
      </c>
      <c r="J15" s="14" t="s">
        <v>1168</v>
      </c>
      <c r="K15" s="8"/>
    </row>
    <row r="16" s="1" customFormat="1" ht="35" customHeight="1" spans="1:11">
      <c r="A16" s="12">
        <v>6</v>
      </c>
      <c r="B16" s="10" t="s">
        <v>1126</v>
      </c>
      <c r="C16" s="13" t="s">
        <v>1226</v>
      </c>
      <c r="D16" s="12">
        <v>194.92</v>
      </c>
      <c r="E16" s="12">
        <f t="shared" si="0"/>
        <v>194.92</v>
      </c>
      <c r="F16" s="11" t="s">
        <v>1227</v>
      </c>
      <c r="G16" s="11" t="s">
        <v>1227</v>
      </c>
      <c r="H16" s="11" t="s">
        <v>1227</v>
      </c>
      <c r="I16" s="11" t="s">
        <v>1167</v>
      </c>
      <c r="J16" s="14" t="s">
        <v>1168</v>
      </c>
      <c r="K16" s="8"/>
    </row>
    <row r="17" s="1" customFormat="1" ht="35" customHeight="1" spans="1:11">
      <c r="A17" s="12">
        <v>7</v>
      </c>
      <c r="B17" s="10" t="s">
        <v>1126</v>
      </c>
      <c r="C17" s="13" t="s">
        <v>1228</v>
      </c>
      <c r="D17" s="12">
        <v>200</v>
      </c>
      <c r="E17" s="12">
        <f t="shared" si="0"/>
        <v>200</v>
      </c>
      <c r="F17" s="11" t="s">
        <v>1166</v>
      </c>
      <c r="G17" s="11" t="s">
        <v>1166</v>
      </c>
      <c r="H17" s="11" t="s">
        <v>1166</v>
      </c>
      <c r="I17" s="11" t="s">
        <v>1229</v>
      </c>
      <c r="J17" s="14" t="s">
        <v>1168</v>
      </c>
      <c r="K17" s="8"/>
    </row>
    <row r="18" s="1" customFormat="1" ht="49" customHeight="1" spans="1:11">
      <c r="A18" s="12">
        <v>8</v>
      </c>
      <c r="B18" s="10" t="s">
        <v>1126</v>
      </c>
      <c r="C18" s="10" t="s">
        <v>1230</v>
      </c>
      <c r="D18" s="12">
        <v>203</v>
      </c>
      <c r="E18" s="12">
        <f t="shared" si="0"/>
        <v>203</v>
      </c>
      <c r="F18" s="12" t="s">
        <v>1172</v>
      </c>
      <c r="G18" s="12" t="s">
        <v>1172</v>
      </c>
      <c r="H18" s="12" t="s">
        <v>1172</v>
      </c>
      <c r="I18" s="11" t="s">
        <v>1167</v>
      </c>
      <c r="J18" s="14" t="s">
        <v>1168</v>
      </c>
      <c r="K18" s="17"/>
    </row>
    <row r="19" s="1" customFormat="1" ht="25" customHeight="1" spans="1:11">
      <c r="A19" s="5" t="s">
        <v>1231</v>
      </c>
      <c r="B19" s="6"/>
      <c r="C19" s="7"/>
      <c r="D19" s="16"/>
      <c r="E19" s="16"/>
      <c r="F19" s="16"/>
      <c r="G19" s="16"/>
      <c r="H19" s="16"/>
      <c r="I19" s="16"/>
      <c r="J19" s="16"/>
      <c r="K19" s="16"/>
    </row>
    <row r="20" s="1" customFormat="1" ht="40" customHeight="1" spans="1:11">
      <c r="A20" s="14">
        <v>1</v>
      </c>
      <c r="B20" s="10" t="s">
        <v>1126</v>
      </c>
      <c r="C20" s="10" t="s">
        <v>1232</v>
      </c>
      <c r="D20" s="14">
        <v>2347.81</v>
      </c>
      <c r="E20" s="14">
        <f t="shared" ref="E20:E22" si="1">D20</f>
        <v>2347.81</v>
      </c>
      <c r="F20" s="14" t="s">
        <v>1233</v>
      </c>
      <c r="G20" s="14" t="s">
        <v>1233</v>
      </c>
      <c r="H20" s="14" t="s">
        <v>1233</v>
      </c>
      <c r="I20" s="14" t="s">
        <v>1234</v>
      </c>
      <c r="J20" s="14" t="s">
        <v>1168</v>
      </c>
      <c r="K20" s="16"/>
    </row>
    <row r="21" s="1" customFormat="1" ht="32" customHeight="1" spans="1:11">
      <c r="A21" s="14">
        <v>2</v>
      </c>
      <c r="B21" s="10" t="s">
        <v>1126</v>
      </c>
      <c r="C21" s="10" t="s">
        <v>1235</v>
      </c>
      <c r="D21" s="14">
        <v>1529.06</v>
      </c>
      <c r="E21" s="14">
        <f t="shared" si="1"/>
        <v>1529.06</v>
      </c>
      <c r="F21" s="14" t="s">
        <v>1166</v>
      </c>
      <c r="G21" s="14" t="s">
        <v>1166</v>
      </c>
      <c r="H21" s="14" t="s">
        <v>1166</v>
      </c>
      <c r="I21" s="14" t="s">
        <v>1234</v>
      </c>
      <c r="J21" s="14" t="s">
        <v>1168</v>
      </c>
      <c r="K21" s="16"/>
    </row>
    <row r="22" s="1" customFormat="1" ht="33" customHeight="1" spans="1:11">
      <c r="A22" s="14">
        <v>3</v>
      </c>
      <c r="B22" s="10" t="s">
        <v>1126</v>
      </c>
      <c r="C22" s="10" t="s">
        <v>1236</v>
      </c>
      <c r="D22" s="14">
        <v>755.7</v>
      </c>
      <c r="E22" s="14">
        <f t="shared" si="1"/>
        <v>755.7</v>
      </c>
      <c r="F22" s="14" t="s">
        <v>1237</v>
      </c>
      <c r="G22" s="14" t="s">
        <v>1237</v>
      </c>
      <c r="H22" s="14" t="s">
        <v>1237</v>
      </c>
      <c r="I22" s="14" t="s">
        <v>1234</v>
      </c>
      <c r="J22" s="14" t="s">
        <v>1168</v>
      </c>
      <c r="K22" s="16"/>
    </row>
    <row r="23" s="1" customFormat="1" ht="25" customHeight="1" spans="1:11">
      <c r="A23" s="5" t="s">
        <v>383</v>
      </c>
      <c r="B23" s="6"/>
      <c r="C23" s="7"/>
      <c r="D23" s="16"/>
      <c r="E23" s="16"/>
      <c r="F23" s="16"/>
      <c r="G23" s="16"/>
      <c r="H23" s="16"/>
      <c r="I23" s="16"/>
      <c r="J23" s="16"/>
      <c r="K23" s="16"/>
    </row>
    <row r="24" s="1" customFormat="1" ht="40" customHeight="1" spans="1:11">
      <c r="A24" s="14">
        <v>1</v>
      </c>
      <c r="B24" s="10" t="s">
        <v>1126</v>
      </c>
      <c r="C24" s="10" t="s">
        <v>1238</v>
      </c>
      <c r="D24" s="14">
        <v>1404.15</v>
      </c>
      <c r="E24" s="14">
        <f>D24</f>
        <v>1404.15</v>
      </c>
      <c r="F24" s="14" t="s">
        <v>1239</v>
      </c>
      <c r="G24" s="14" t="s">
        <v>1239</v>
      </c>
      <c r="H24" s="14" t="s">
        <v>1239</v>
      </c>
      <c r="I24" s="14" t="s">
        <v>1234</v>
      </c>
      <c r="J24" s="14" t="s">
        <v>1168</v>
      </c>
      <c r="K24" s="16"/>
    </row>
  </sheetData>
  <mergeCells count="6">
    <mergeCell ref="A1:B1"/>
    <mergeCell ref="A2:K2"/>
    <mergeCell ref="A4:C4"/>
    <mergeCell ref="A10:C10"/>
    <mergeCell ref="A19:C19"/>
    <mergeCell ref="A23:C23"/>
  </mergeCells>
  <pageMargins left="0.75" right="0.75" top="1" bottom="1" header="0.5" footer="0.5"/>
  <pageSetup paperSize="9" scale="56"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6</vt:i4>
      </vt:variant>
    </vt:vector>
  </HeadingPairs>
  <TitlesOfParts>
    <vt:vector size="6" baseType="lpstr">
      <vt:lpstr>资金来源</vt:lpstr>
      <vt:lpstr>资金来源1</vt:lpstr>
      <vt:lpstr>项目明细表</vt:lpstr>
      <vt:lpstr>项目资产后续管理统计表1</vt:lpstr>
      <vt:lpstr>示范县统计表</vt:lpstr>
      <vt:lpstr>项目资产后续管理统计表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达达</cp:lastModifiedBy>
  <cp:revision>0</cp:revision>
  <dcterms:created xsi:type="dcterms:W3CDTF">2024-05-21T01:34:00Z</dcterms:created>
  <dcterms:modified xsi:type="dcterms:W3CDTF">2024-09-13T08:21:03Z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61E62BD2E9CE48478FE0DCE442C74356_13</vt:lpwstr>
  </property>
</Properties>
</file>